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TRANS\Templates\"/>
    </mc:Choice>
  </mc:AlternateContent>
  <bookViews>
    <workbookView xWindow="0" yWindow="0" windowWidth="19200" windowHeight="11580"/>
  </bookViews>
  <sheets>
    <sheet name="Ending Odometer" sheetId="1" r:id="rId1"/>
    <sheet name="Bus Inventory" sheetId="2" r:id="rId2"/>
    <sheet name="Statistics" sheetId="4" r:id="rId3"/>
    <sheet name="Instructions" sheetId="3" r:id="rId4"/>
  </sheets>
  <calcPr calcId="152511"/>
</workbook>
</file>

<file path=xl/calcChain.xml><?xml version="1.0" encoding="utf-8"?>
<calcChain xmlns="http://schemas.openxmlformats.org/spreadsheetml/2006/main">
  <c r="U499" i="2" l="1"/>
  <c r="S499" i="2"/>
  <c r="C499" i="2"/>
  <c r="A499" i="2"/>
  <c r="I499" i="1"/>
  <c r="S7" i="2" l="1"/>
  <c r="J4" i="4"/>
  <c r="U500" i="2"/>
  <c r="U498" i="2"/>
  <c r="U497" i="2"/>
  <c r="U496" i="2"/>
  <c r="U495" i="2"/>
  <c r="U494" i="2"/>
  <c r="U493" i="2"/>
  <c r="U492" i="2"/>
  <c r="U491" i="2"/>
  <c r="U490" i="2"/>
  <c r="U489" i="2"/>
  <c r="U488" i="2"/>
  <c r="U487" i="2"/>
  <c r="U486" i="2"/>
  <c r="U485" i="2"/>
  <c r="U484" i="2"/>
  <c r="U483" i="2"/>
  <c r="U482" i="2"/>
  <c r="U481" i="2"/>
  <c r="U480" i="2"/>
  <c r="U479" i="2"/>
  <c r="U478" i="2"/>
  <c r="U477" i="2"/>
  <c r="U476" i="2"/>
  <c r="U475" i="2"/>
  <c r="U474" i="2"/>
  <c r="U473" i="2"/>
  <c r="U472" i="2"/>
  <c r="U471" i="2"/>
  <c r="U470" i="2"/>
  <c r="U469" i="2"/>
  <c r="U468" i="2"/>
  <c r="U467" i="2"/>
  <c r="U466" i="2"/>
  <c r="U465" i="2"/>
  <c r="U464" i="2"/>
  <c r="U463" i="2"/>
  <c r="U462" i="2"/>
  <c r="U461" i="2"/>
  <c r="U460" i="2"/>
  <c r="U459" i="2"/>
  <c r="U458" i="2"/>
  <c r="U457" i="2"/>
  <c r="U456" i="2"/>
  <c r="U455" i="2"/>
  <c r="U454" i="2"/>
  <c r="U453" i="2"/>
  <c r="U452" i="2"/>
  <c r="U451" i="2"/>
  <c r="U450" i="2"/>
  <c r="U449" i="2"/>
  <c r="U448" i="2"/>
  <c r="U447" i="2"/>
  <c r="U446" i="2"/>
  <c r="U445" i="2"/>
  <c r="U444" i="2"/>
  <c r="U443" i="2"/>
  <c r="U442" i="2"/>
  <c r="U441" i="2"/>
  <c r="U440" i="2"/>
  <c r="U439" i="2"/>
  <c r="U438" i="2"/>
  <c r="U437" i="2"/>
  <c r="U436" i="2"/>
  <c r="U435" i="2"/>
  <c r="U434" i="2"/>
  <c r="U433" i="2"/>
  <c r="U432" i="2"/>
  <c r="U431" i="2"/>
  <c r="U430" i="2"/>
  <c r="U429" i="2"/>
  <c r="U428" i="2"/>
  <c r="U427" i="2"/>
  <c r="U426" i="2"/>
  <c r="U425" i="2"/>
  <c r="U424" i="2"/>
  <c r="U423" i="2"/>
  <c r="U422" i="2"/>
  <c r="U421" i="2"/>
  <c r="U420" i="2"/>
  <c r="U419" i="2"/>
  <c r="U418" i="2"/>
  <c r="U417" i="2"/>
  <c r="U416" i="2"/>
  <c r="U415" i="2"/>
  <c r="U414" i="2"/>
  <c r="U413" i="2"/>
  <c r="U412" i="2"/>
  <c r="U411" i="2"/>
  <c r="U410" i="2"/>
  <c r="U409" i="2"/>
  <c r="U408" i="2"/>
  <c r="U407" i="2"/>
  <c r="U406" i="2"/>
  <c r="U405" i="2"/>
  <c r="U404" i="2"/>
  <c r="U403" i="2"/>
  <c r="U402" i="2"/>
  <c r="U401" i="2"/>
  <c r="U400" i="2"/>
  <c r="U399" i="2"/>
  <c r="U398" i="2"/>
  <c r="U397" i="2"/>
  <c r="U396" i="2"/>
  <c r="U395" i="2"/>
  <c r="U394" i="2"/>
  <c r="U393" i="2"/>
  <c r="U392" i="2"/>
  <c r="U391" i="2"/>
  <c r="U390" i="2"/>
  <c r="U389" i="2"/>
  <c r="U388" i="2"/>
  <c r="U387" i="2"/>
  <c r="U386" i="2"/>
  <c r="U385" i="2"/>
  <c r="U384" i="2"/>
  <c r="U383" i="2"/>
  <c r="U382" i="2"/>
  <c r="U381" i="2"/>
  <c r="U380" i="2"/>
  <c r="U379" i="2"/>
  <c r="U378" i="2"/>
  <c r="U377" i="2"/>
  <c r="U376" i="2"/>
  <c r="U375" i="2"/>
  <c r="U374" i="2"/>
  <c r="U373" i="2"/>
  <c r="U372" i="2"/>
  <c r="U371" i="2"/>
  <c r="U370" i="2"/>
  <c r="U369" i="2"/>
  <c r="U368" i="2"/>
  <c r="U367" i="2"/>
  <c r="U366" i="2"/>
  <c r="U365" i="2"/>
  <c r="U364" i="2"/>
  <c r="U363" i="2"/>
  <c r="U362" i="2"/>
  <c r="U361" i="2"/>
  <c r="U360" i="2"/>
  <c r="U359" i="2"/>
  <c r="U358" i="2"/>
  <c r="U357" i="2"/>
  <c r="U356" i="2"/>
  <c r="U355" i="2"/>
  <c r="U354" i="2"/>
  <c r="U353" i="2"/>
  <c r="U352" i="2"/>
  <c r="U351" i="2"/>
  <c r="U350" i="2"/>
  <c r="U349" i="2"/>
  <c r="U348" i="2"/>
  <c r="U347" i="2"/>
  <c r="U346" i="2"/>
  <c r="U345" i="2"/>
  <c r="U344" i="2"/>
  <c r="U343" i="2"/>
  <c r="U342" i="2"/>
  <c r="U341" i="2"/>
  <c r="U340" i="2"/>
  <c r="U339" i="2"/>
  <c r="U338" i="2"/>
  <c r="U337" i="2"/>
  <c r="U336" i="2"/>
  <c r="U335" i="2"/>
  <c r="U334" i="2"/>
  <c r="U333" i="2"/>
  <c r="U332" i="2"/>
  <c r="U331" i="2"/>
  <c r="U330" i="2"/>
  <c r="U329" i="2"/>
  <c r="U328" i="2"/>
  <c r="U327" i="2"/>
  <c r="U326" i="2"/>
  <c r="U325" i="2"/>
  <c r="U324" i="2"/>
  <c r="U323" i="2"/>
  <c r="U322" i="2"/>
  <c r="U321" i="2"/>
  <c r="U320" i="2"/>
  <c r="U319" i="2"/>
  <c r="U318" i="2"/>
  <c r="U317" i="2"/>
  <c r="U316" i="2"/>
  <c r="U315" i="2"/>
  <c r="U314" i="2"/>
  <c r="U313" i="2"/>
  <c r="U312" i="2"/>
  <c r="U311" i="2"/>
  <c r="U310" i="2"/>
  <c r="U309" i="2"/>
  <c r="U308" i="2"/>
  <c r="U307" i="2"/>
  <c r="U306" i="2"/>
  <c r="U305" i="2"/>
  <c r="U304" i="2"/>
  <c r="U303" i="2"/>
  <c r="U302" i="2"/>
  <c r="U301" i="2"/>
  <c r="U300" i="2"/>
  <c r="U299" i="2"/>
  <c r="U298" i="2"/>
  <c r="U297" i="2"/>
  <c r="U296" i="2"/>
  <c r="U295" i="2"/>
  <c r="U294" i="2"/>
  <c r="U293" i="2"/>
  <c r="U292" i="2"/>
  <c r="U291" i="2"/>
  <c r="U290" i="2"/>
  <c r="U289" i="2"/>
  <c r="U288" i="2"/>
  <c r="U287" i="2"/>
  <c r="U286" i="2"/>
  <c r="U285" i="2"/>
  <c r="U284" i="2"/>
  <c r="U283" i="2"/>
  <c r="U282" i="2"/>
  <c r="U281" i="2"/>
  <c r="U280" i="2"/>
  <c r="U279" i="2"/>
  <c r="U278" i="2"/>
  <c r="U277" i="2"/>
  <c r="U276" i="2"/>
  <c r="U275" i="2"/>
  <c r="U274" i="2"/>
  <c r="U273" i="2"/>
  <c r="U272" i="2"/>
  <c r="U271" i="2"/>
  <c r="U270" i="2"/>
  <c r="U269" i="2"/>
  <c r="U268" i="2"/>
  <c r="U267" i="2"/>
  <c r="U266" i="2"/>
  <c r="U265" i="2"/>
  <c r="U264" i="2"/>
  <c r="U263" i="2"/>
  <c r="U262" i="2"/>
  <c r="U261" i="2"/>
  <c r="U260" i="2"/>
  <c r="U259" i="2"/>
  <c r="U258" i="2"/>
  <c r="U257" i="2"/>
  <c r="U256" i="2"/>
  <c r="U255" i="2"/>
  <c r="U254" i="2"/>
  <c r="U253" i="2"/>
  <c r="U252" i="2"/>
  <c r="U251" i="2"/>
  <c r="U250" i="2"/>
  <c r="U249" i="2"/>
  <c r="U248" i="2"/>
  <c r="U247" i="2"/>
  <c r="U246" i="2"/>
  <c r="U245" i="2"/>
  <c r="U244" i="2"/>
  <c r="U243" i="2"/>
  <c r="U242" i="2"/>
  <c r="U241" i="2"/>
  <c r="U240" i="2"/>
  <c r="U239" i="2"/>
  <c r="U238" i="2"/>
  <c r="U237" i="2"/>
  <c r="U236" i="2"/>
  <c r="U235" i="2"/>
  <c r="U234" i="2"/>
  <c r="U233" i="2"/>
  <c r="U232" i="2"/>
  <c r="U231" i="2"/>
  <c r="U230" i="2"/>
  <c r="U229" i="2"/>
  <c r="U228" i="2"/>
  <c r="U227" i="2"/>
  <c r="U226" i="2"/>
  <c r="U225" i="2"/>
  <c r="U224" i="2"/>
  <c r="U223" i="2"/>
  <c r="U222" i="2"/>
  <c r="U221" i="2"/>
  <c r="U220" i="2"/>
  <c r="U219" i="2"/>
  <c r="U218" i="2"/>
  <c r="U217" i="2"/>
  <c r="U216" i="2"/>
  <c r="U215" i="2"/>
  <c r="U214" i="2"/>
  <c r="U213" i="2"/>
  <c r="U212" i="2"/>
  <c r="U211" i="2"/>
  <c r="U210" i="2"/>
  <c r="U209" i="2"/>
  <c r="U208" i="2"/>
  <c r="U207" i="2"/>
  <c r="U206" i="2"/>
  <c r="U205" i="2"/>
  <c r="U204" i="2"/>
  <c r="U203" i="2"/>
  <c r="U202" i="2"/>
  <c r="U201" i="2"/>
  <c r="U200" i="2"/>
  <c r="U199" i="2"/>
  <c r="U198" i="2"/>
  <c r="U197" i="2"/>
  <c r="U196" i="2"/>
  <c r="U195" i="2"/>
  <c r="U194" i="2"/>
  <c r="U193" i="2"/>
  <c r="U192" i="2"/>
  <c r="U191" i="2"/>
  <c r="U190" i="2"/>
  <c r="U189" i="2"/>
  <c r="U188" i="2"/>
  <c r="U187" i="2"/>
  <c r="U186" i="2"/>
  <c r="U185" i="2"/>
  <c r="U184" i="2"/>
  <c r="U183" i="2"/>
  <c r="U182" i="2"/>
  <c r="U181" i="2"/>
  <c r="U180" i="2"/>
  <c r="U179" i="2"/>
  <c r="U178" i="2"/>
  <c r="U177" i="2"/>
  <c r="U176" i="2"/>
  <c r="U175" i="2"/>
  <c r="U174" i="2"/>
  <c r="U173" i="2"/>
  <c r="U172" i="2"/>
  <c r="U171" i="2"/>
  <c r="U170" i="2"/>
  <c r="U169" i="2"/>
  <c r="U168" i="2"/>
  <c r="U167" i="2"/>
  <c r="U166" i="2"/>
  <c r="U165" i="2"/>
  <c r="U164" i="2"/>
  <c r="U163" i="2"/>
  <c r="U162" i="2"/>
  <c r="U161" i="2"/>
  <c r="U160" i="2"/>
  <c r="U159" i="2"/>
  <c r="U158" i="2"/>
  <c r="U157" i="2"/>
  <c r="U156" i="2"/>
  <c r="U155" i="2"/>
  <c r="U154" i="2"/>
  <c r="U153" i="2"/>
  <c r="U152" i="2"/>
  <c r="U151" i="2"/>
  <c r="U150" i="2"/>
  <c r="U149" i="2"/>
  <c r="U148" i="2"/>
  <c r="U147" i="2"/>
  <c r="U146" i="2"/>
  <c r="U145" i="2"/>
  <c r="U144" i="2"/>
  <c r="U143" i="2"/>
  <c r="U142" i="2"/>
  <c r="U141" i="2"/>
  <c r="U140" i="2"/>
  <c r="U139" i="2"/>
  <c r="U138" i="2"/>
  <c r="U137" i="2"/>
  <c r="U136" i="2"/>
  <c r="U135" i="2"/>
  <c r="U134" i="2"/>
  <c r="U133" i="2"/>
  <c r="U132" i="2"/>
  <c r="U131" i="2"/>
  <c r="U130" i="2"/>
  <c r="U129" i="2"/>
  <c r="U128" i="2"/>
  <c r="U127" i="2"/>
  <c r="U126" i="2"/>
  <c r="U125" i="2"/>
  <c r="U124" i="2"/>
  <c r="U123" i="2"/>
  <c r="U122" i="2"/>
  <c r="U121" i="2"/>
  <c r="U120" i="2"/>
  <c r="U119" i="2"/>
  <c r="U118" i="2"/>
  <c r="U117" i="2"/>
  <c r="U116" i="2"/>
  <c r="U115" i="2"/>
  <c r="U114" i="2"/>
  <c r="U113" i="2"/>
  <c r="U112" i="2"/>
  <c r="U111" i="2"/>
  <c r="U110" i="2"/>
  <c r="U109" i="2"/>
  <c r="U108" i="2"/>
  <c r="U107" i="2"/>
  <c r="U106" i="2"/>
  <c r="U105" i="2"/>
  <c r="U104" i="2"/>
  <c r="U103" i="2"/>
  <c r="U102" i="2"/>
  <c r="U101" i="2"/>
  <c r="U100" i="2"/>
  <c r="U99" i="2"/>
  <c r="U98" i="2"/>
  <c r="U97" i="2"/>
  <c r="U96" i="2"/>
  <c r="U95" i="2"/>
  <c r="U94" i="2"/>
  <c r="U93" i="2"/>
  <c r="U92" i="2"/>
  <c r="U91" i="2"/>
  <c r="U90" i="2"/>
  <c r="U89" i="2"/>
  <c r="U88" i="2"/>
  <c r="U87" i="2"/>
  <c r="U86" i="2"/>
  <c r="U85" i="2"/>
  <c r="U84" i="2"/>
  <c r="U83" i="2"/>
  <c r="U82" i="2"/>
  <c r="U81" i="2"/>
  <c r="U80" i="2"/>
  <c r="U79" i="2"/>
  <c r="U78" i="2"/>
  <c r="U77" i="2"/>
  <c r="U76" i="2"/>
  <c r="U75" i="2"/>
  <c r="U74" i="2"/>
  <c r="U73" i="2"/>
  <c r="U72" i="2"/>
  <c r="U71" i="2"/>
  <c r="U70" i="2"/>
  <c r="U69" i="2"/>
  <c r="U68" i="2"/>
  <c r="U67" i="2"/>
  <c r="U66" i="2"/>
  <c r="U65" i="2"/>
  <c r="U64" i="2"/>
  <c r="U63" i="2"/>
  <c r="U62" i="2"/>
  <c r="U61" i="2"/>
  <c r="U60" i="2"/>
  <c r="U59" i="2"/>
  <c r="U58" i="2"/>
  <c r="U57" i="2"/>
  <c r="U56" i="2"/>
  <c r="U55" i="2"/>
  <c r="U54" i="2"/>
  <c r="U53" i="2"/>
  <c r="U52" i="2"/>
  <c r="U51" i="2"/>
  <c r="U50" i="2"/>
  <c r="U49" i="2"/>
  <c r="U48" i="2"/>
  <c r="U47" i="2"/>
  <c r="U46" i="2"/>
  <c r="U45" i="2"/>
  <c r="U44" i="2"/>
  <c r="U43" i="2"/>
  <c r="U42" i="2"/>
  <c r="U41" i="2"/>
  <c r="U40" i="2"/>
  <c r="U39" i="2"/>
  <c r="U38" i="2"/>
  <c r="U37" i="2"/>
  <c r="U36" i="2"/>
  <c r="U35" i="2"/>
  <c r="U34" i="2"/>
  <c r="U33" i="2"/>
  <c r="U32" i="2"/>
  <c r="U31" i="2"/>
  <c r="U30" i="2"/>
  <c r="U29" i="2"/>
  <c r="U28" i="2"/>
  <c r="U27" i="2"/>
  <c r="U26" i="2"/>
  <c r="U25" i="2"/>
  <c r="U24" i="2"/>
  <c r="U23" i="2"/>
  <c r="U22" i="2"/>
  <c r="U21" i="2"/>
  <c r="U20" i="2"/>
  <c r="U19" i="2"/>
  <c r="U18" i="2"/>
  <c r="U17" i="2"/>
  <c r="U16" i="2"/>
  <c r="U15" i="2"/>
  <c r="U14" i="2"/>
  <c r="U13" i="2"/>
  <c r="U12" i="2"/>
  <c r="U11" i="2"/>
  <c r="U10" i="2"/>
  <c r="U9" i="2"/>
  <c r="U8" i="2"/>
  <c r="U7" i="2"/>
  <c r="P23" i="4" l="1"/>
  <c r="D4" i="4"/>
  <c r="A500" i="2"/>
  <c r="A498" i="2"/>
  <c r="A497" i="2"/>
  <c r="A496" i="2"/>
  <c r="A495" i="2"/>
  <c r="A494" i="2"/>
  <c r="A493" i="2"/>
  <c r="A492" i="2"/>
  <c r="A491" i="2"/>
  <c r="A490" i="2"/>
  <c r="A489" i="2"/>
  <c r="A488" i="2"/>
  <c r="A487" i="2"/>
  <c r="A486" i="2"/>
  <c r="A485" i="2"/>
  <c r="A484" i="2"/>
  <c r="A483" i="2"/>
  <c r="A482" i="2"/>
  <c r="A481" i="2"/>
  <c r="A480" i="2"/>
  <c r="A479" i="2"/>
  <c r="A478" i="2"/>
  <c r="A477" i="2"/>
  <c r="A476" i="2"/>
  <c r="A475" i="2"/>
  <c r="A474" i="2"/>
  <c r="A473" i="2"/>
  <c r="A472" i="2"/>
  <c r="A471" i="2"/>
  <c r="A470" i="2"/>
  <c r="A469" i="2"/>
  <c r="A468" i="2"/>
  <c r="A467" i="2"/>
  <c r="A466" i="2"/>
  <c r="A465" i="2"/>
  <c r="A464" i="2"/>
  <c r="A463" i="2"/>
  <c r="A462" i="2"/>
  <c r="A461" i="2"/>
  <c r="A460" i="2"/>
  <c r="A459" i="2"/>
  <c r="A458" i="2"/>
  <c r="A457" i="2"/>
  <c r="A456" i="2"/>
  <c r="A455" i="2"/>
  <c r="A454" i="2"/>
  <c r="A453" i="2"/>
  <c r="A452" i="2"/>
  <c r="A451" i="2"/>
  <c r="A450" i="2"/>
  <c r="A449" i="2"/>
  <c r="A448" i="2"/>
  <c r="A447" i="2"/>
  <c r="A446" i="2"/>
  <c r="A445" i="2"/>
  <c r="A444" i="2"/>
  <c r="A443" i="2"/>
  <c r="A442" i="2"/>
  <c r="A441" i="2"/>
  <c r="A440" i="2"/>
  <c r="A439" i="2"/>
  <c r="A438" i="2"/>
  <c r="A437" i="2"/>
  <c r="A436" i="2"/>
  <c r="A435" i="2"/>
  <c r="A434" i="2"/>
  <c r="A433" i="2"/>
  <c r="A432" i="2"/>
  <c r="A431" i="2"/>
  <c r="A430" i="2"/>
  <c r="A429" i="2"/>
  <c r="A428" i="2"/>
  <c r="A427" i="2"/>
  <c r="A426" i="2"/>
  <c r="A425" i="2"/>
  <c r="A424" i="2"/>
  <c r="A423" i="2"/>
  <c r="A422" i="2"/>
  <c r="A421" i="2"/>
  <c r="A420" i="2"/>
  <c r="A419" i="2"/>
  <c r="A418" i="2"/>
  <c r="A417" i="2"/>
  <c r="A416" i="2"/>
  <c r="A415" i="2"/>
  <c r="A414" i="2"/>
  <c r="A413" i="2"/>
  <c r="A412" i="2"/>
  <c r="A411" i="2"/>
  <c r="A410" i="2"/>
  <c r="A409" i="2"/>
  <c r="A408" i="2"/>
  <c r="A407" i="2"/>
  <c r="A406" i="2"/>
  <c r="A405" i="2"/>
  <c r="A404" i="2"/>
  <c r="A403" i="2"/>
  <c r="A402" i="2"/>
  <c r="A401" i="2"/>
  <c r="A400" i="2"/>
  <c r="A399" i="2"/>
  <c r="A398" i="2"/>
  <c r="A397" i="2"/>
  <c r="A396" i="2"/>
  <c r="A395" i="2"/>
  <c r="A394" i="2"/>
  <c r="A393" i="2"/>
  <c r="A392" i="2"/>
  <c r="A391" i="2"/>
  <c r="A390" i="2"/>
  <c r="A389" i="2"/>
  <c r="A388" i="2"/>
  <c r="A387" i="2"/>
  <c r="A386" i="2"/>
  <c r="A385" i="2"/>
  <c r="A384" i="2"/>
  <c r="A383" i="2"/>
  <c r="A382" i="2"/>
  <c r="A381" i="2"/>
  <c r="A380" i="2"/>
  <c r="A379" i="2"/>
  <c r="A378" i="2"/>
  <c r="A377" i="2"/>
  <c r="A376" i="2"/>
  <c r="A375" i="2"/>
  <c r="A374" i="2"/>
  <c r="A373" i="2"/>
  <c r="A372" i="2"/>
  <c r="A371" i="2"/>
  <c r="A370" i="2"/>
  <c r="A369" i="2"/>
  <c r="A368" i="2"/>
  <c r="A367" i="2"/>
  <c r="A366" i="2"/>
  <c r="A365" i="2"/>
  <c r="A364" i="2"/>
  <c r="A363" i="2"/>
  <c r="A362" i="2"/>
  <c r="A361" i="2"/>
  <c r="A360" i="2"/>
  <c r="A359" i="2"/>
  <c r="A358" i="2"/>
  <c r="A357" i="2"/>
  <c r="A356" i="2"/>
  <c r="A355" i="2"/>
  <c r="A354" i="2"/>
  <c r="A353" i="2"/>
  <c r="A352" i="2"/>
  <c r="A351" i="2"/>
  <c r="A350" i="2"/>
  <c r="A349" i="2"/>
  <c r="A348" i="2"/>
  <c r="A347" i="2"/>
  <c r="A346" i="2"/>
  <c r="A345" i="2"/>
  <c r="A344" i="2"/>
  <c r="A343" i="2"/>
  <c r="A342" i="2"/>
  <c r="A341" i="2"/>
  <c r="A340" i="2"/>
  <c r="A339" i="2"/>
  <c r="A338" i="2"/>
  <c r="A337" i="2"/>
  <c r="A336" i="2"/>
  <c r="A335" i="2"/>
  <c r="A334" i="2"/>
  <c r="A333" i="2"/>
  <c r="A332" i="2"/>
  <c r="A331" i="2"/>
  <c r="A330" i="2"/>
  <c r="A329" i="2"/>
  <c r="A328" i="2"/>
  <c r="A327" i="2"/>
  <c r="A326" i="2"/>
  <c r="A325" i="2"/>
  <c r="A324" i="2"/>
  <c r="A323" i="2"/>
  <c r="A322" i="2"/>
  <c r="A321" i="2"/>
  <c r="A320" i="2"/>
  <c r="A319" i="2"/>
  <c r="A318" i="2"/>
  <c r="A317" i="2"/>
  <c r="A316" i="2"/>
  <c r="A315" i="2"/>
  <c r="A314" i="2"/>
  <c r="A313" i="2"/>
  <c r="A312" i="2"/>
  <c r="A311" i="2"/>
  <c r="A310" i="2"/>
  <c r="A309" i="2"/>
  <c r="A308" i="2"/>
  <c r="A307" i="2"/>
  <c r="A306" i="2"/>
  <c r="A305" i="2"/>
  <c r="A304" i="2"/>
  <c r="A303" i="2"/>
  <c r="A302" i="2"/>
  <c r="A301" i="2"/>
  <c r="A300" i="2"/>
  <c r="A299" i="2"/>
  <c r="A298" i="2"/>
  <c r="A297" i="2"/>
  <c r="A296" i="2"/>
  <c r="A295" i="2"/>
  <c r="A294" i="2"/>
  <c r="A293" i="2"/>
  <c r="A292" i="2"/>
  <c r="A291" i="2"/>
  <c r="A290" i="2"/>
  <c r="A289" i="2"/>
  <c r="A288" i="2"/>
  <c r="A287" i="2"/>
  <c r="A286" i="2"/>
  <c r="A285" i="2"/>
  <c r="A284" i="2"/>
  <c r="A283" i="2"/>
  <c r="A282" i="2"/>
  <c r="A281" i="2"/>
  <c r="A280" i="2"/>
  <c r="A279" i="2"/>
  <c r="A278" i="2"/>
  <c r="A277" i="2"/>
  <c r="A276" i="2"/>
  <c r="A275" i="2"/>
  <c r="A274" i="2"/>
  <c r="A273" i="2"/>
  <c r="A272" i="2"/>
  <c r="A271" i="2"/>
  <c r="A270" i="2"/>
  <c r="A269" i="2"/>
  <c r="A268" i="2"/>
  <c r="A267" i="2"/>
  <c r="A266" i="2"/>
  <c r="A265" i="2"/>
  <c r="A264" i="2"/>
  <c r="A263" i="2"/>
  <c r="A262" i="2"/>
  <c r="A261" i="2"/>
  <c r="A260" i="2"/>
  <c r="A259" i="2"/>
  <c r="A258" i="2"/>
  <c r="A257" i="2"/>
  <c r="A256" i="2"/>
  <c r="A255" i="2"/>
  <c r="A254" i="2"/>
  <c r="A253" i="2"/>
  <c r="A252" i="2"/>
  <c r="A251" i="2"/>
  <c r="A250" i="2"/>
  <c r="A249" i="2"/>
  <c r="A248" i="2"/>
  <c r="A247" i="2"/>
  <c r="A246" i="2"/>
  <c r="A245" i="2"/>
  <c r="A244" i="2"/>
  <c r="A243" i="2"/>
  <c r="A242" i="2"/>
  <c r="A241" i="2"/>
  <c r="A240" i="2"/>
  <c r="A239" i="2"/>
  <c r="A238" i="2"/>
  <c r="A237" i="2"/>
  <c r="A236" i="2"/>
  <c r="A235" i="2"/>
  <c r="A234" i="2"/>
  <c r="A233" i="2"/>
  <c r="A232" i="2"/>
  <c r="A231" i="2"/>
  <c r="A230" i="2"/>
  <c r="A229" i="2"/>
  <c r="A228" i="2"/>
  <c r="A227" i="2"/>
  <c r="A226" i="2"/>
  <c r="A225" i="2"/>
  <c r="A224" i="2"/>
  <c r="A223" i="2"/>
  <c r="A222" i="2"/>
  <c r="A221" i="2"/>
  <c r="A220" i="2"/>
  <c r="A219" i="2"/>
  <c r="A218" i="2"/>
  <c r="A217" i="2"/>
  <c r="A216" i="2"/>
  <c r="A215" i="2"/>
  <c r="A214" i="2"/>
  <c r="A213" i="2"/>
  <c r="A212" i="2"/>
  <c r="A211" i="2"/>
  <c r="A210" i="2"/>
  <c r="A209" i="2"/>
  <c r="A208" i="2"/>
  <c r="A207" i="2"/>
  <c r="A206" i="2"/>
  <c r="A205" i="2"/>
  <c r="A204" i="2"/>
  <c r="A203" i="2"/>
  <c r="A202" i="2"/>
  <c r="A201" i="2"/>
  <c r="A200" i="2"/>
  <c r="A199" i="2"/>
  <c r="A198" i="2"/>
  <c r="A197" i="2"/>
  <c r="A196" i="2"/>
  <c r="A195" i="2"/>
  <c r="A194" i="2"/>
  <c r="A193" i="2"/>
  <c r="A192" i="2"/>
  <c r="A191" i="2"/>
  <c r="A190" i="2"/>
  <c r="A189" i="2"/>
  <c r="A188" i="2"/>
  <c r="A187" i="2"/>
  <c r="A186" i="2"/>
  <c r="A185" i="2"/>
  <c r="A184" i="2"/>
  <c r="A183" i="2"/>
  <c r="A182" i="2"/>
  <c r="A181" i="2"/>
  <c r="A180" i="2"/>
  <c r="A179" i="2"/>
  <c r="A178" i="2"/>
  <c r="A177" i="2"/>
  <c r="A176" i="2"/>
  <c r="A175" i="2"/>
  <c r="A174" i="2"/>
  <c r="A173" i="2"/>
  <c r="A172" i="2"/>
  <c r="A171" i="2"/>
  <c r="A170" i="2"/>
  <c r="A169" i="2"/>
  <c r="A168" i="2"/>
  <c r="A167" i="2"/>
  <c r="A166" i="2"/>
  <c r="A165" i="2"/>
  <c r="A164" i="2"/>
  <c r="A163" i="2"/>
  <c r="A162" i="2"/>
  <c r="A161" i="2"/>
  <c r="A160" i="2"/>
  <c r="A159" i="2"/>
  <c r="A158" i="2"/>
  <c r="A157" i="2"/>
  <c r="A156" i="2"/>
  <c r="A155" i="2"/>
  <c r="A154" i="2"/>
  <c r="A153" i="2"/>
  <c r="A152" i="2"/>
  <c r="A151" i="2"/>
  <c r="A150" i="2"/>
  <c r="A149" i="2"/>
  <c r="A148" i="2"/>
  <c r="A147" i="2"/>
  <c r="A146" i="2"/>
  <c r="A145" i="2"/>
  <c r="A144" i="2"/>
  <c r="A143" i="2"/>
  <c r="A142" i="2"/>
  <c r="A141" i="2"/>
  <c r="A140" i="2"/>
  <c r="A139" i="2"/>
  <c r="A138" i="2"/>
  <c r="A137" i="2"/>
  <c r="A136" i="2"/>
  <c r="A135" i="2"/>
  <c r="A134" i="2"/>
  <c r="A133" i="2"/>
  <c r="A132" i="2"/>
  <c r="A131" i="2"/>
  <c r="A130" i="2"/>
  <c r="A129" i="2"/>
  <c r="A128" i="2"/>
  <c r="A127" i="2"/>
  <c r="A126" i="2"/>
  <c r="A125" i="2"/>
  <c r="A124" i="2"/>
  <c r="A123" i="2"/>
  <c r="A122" i="2"/>
  <c r="A121" i="2"/>
  <c r="A120" i="2"/>
  <c r="A119" i="2"/>
  <c r="A118" i="2"/>
  <c r="A117" i="2"/>
  <c r="A116" i="2"/>
  <c r="A115" i="2"/>
  <c r="A114" i="2"/>
  <c r="A113" i="2"/>
  <c r="A112" i="2"/>
  <c r="A111" i="2"/>
  <c r="A110" i="2"/>
  <c r="A109" i="2"/>
  <c r="A108" i="2"/>
  <c r="A107" i="2"/>
  <c r="A106" i="2"/>
  <c r="A105" i="2"/>
  <c r="A104" i="2"/>
  <c r="A103" i="2"/>
  <c r="A102" i="2"/>
  <c r="A101" i="2"/>
  <c r="A100" i="2"/>
  <c r="A99" i="2"/>
  <c r="A98" i="2"/>
  <c r="A97" i="2"/>
  <c r="A96" i="2"/>
  <c r="A95" i="2"/>
  <c r="A94" i="2"/>
  <c r="A93" i="2"/>
  <c r="A92" i="2"/>
  <c r="A91" i="2"/>
  <c r="A90" i="2"/>
  <c r="A89" i="2"/>
  <c r="A88" i="2"/>
  <c r="A87" i="2"/>
  <c r="A86" i="2"/>
  <c r="A85" i="2"/>
  <c r="A84" i="2"/>
  <c r="A83" i="2"/>
  <c r="A82" i="2"/>
  <c r="A81" i="2"/>
  <c r="A80" i="2"/>
  <c r="A79" i="2"/>
  <c r="A78" i="2"/>
  <c r="A77" i="2"/>
  <c r="A76" i="2"/>
  <c r="A75" i="2"/>
  <c r="A74" i="2"/>
  <c r="A73" i="2"/>
  <c r="A72" i="2"/>
  <c r="A71" i="2"/>
  <c r="A70" i="2"/>
  <c r="A69" i="2"/>
  <c r="A68" i="2"/>
  <c r="A67" i="2"/>
  <c r="A66" i="2"/>
  <c r="A65" i="2"/>
  <c r="A64" i="2"/>
  <c r="A63" i="2"/>
  <c r="A62" i="2"/>
  <c r="A61" i="2"/>
  <c r="A60" i="2"/>
  <c r="A59" i="2"/>
  <c r="A58" i="2"/>
  <c r="A57" i="2"/>
  <c r="A56" i="2"/>
  <c r="A55" i="2"/>
  <c r="A54" i="2"/>
  <c r="A53" i="2"/>
  <c r="A52" i="2"/>
  <c r="A51" i="2"/>
  <c r="A50" i="2"/>
  <c r="A49" i="2"/>
  <c r="A48" i="2"/>
  <c r="A47" i="2"/>
  <c r="A46" i="2"/>
  <c r="A45" i="2"/>
  <c r="A44" i="2"/>
  <c r="A43" i="2"/>
  <c r="A42" i="2"/>
  <c r="A41" i="2"/>
  <c r="A40" i="2"/>
  <c r="A39" i="2"/>
  <c r="A38" i="2"/>
  <c r="A37" i="2"/>
  <c r="A36" i="2"/>
  <c r="A35" i="2"/>
  <c r="A34" i="2"/>
  <c r="A33" i="2"/>
  <c r="A32" i="2"/>
  <c r="A31" i="2"/>
  <c r="A30" i="2"/>
  <c r="A29" i="2"/>
  <c r="A28" i="2"/>
  <c r="A27" i="2"/>
  <c r="A26" i="2"/>
  <c r="A25" i="2"/>
  <c r="A24" i="2"/>
  <c r="A23" i="2"/>
  <c r="A22" i="2"/>
  <c r="A21" i="2"/>
  <c r="A20" i="2"/>
  <c r="A19" i="2"/>
  <c r="A18" i="2"/>
  <c r="A17" i="2"/>
  <c r="A16" i="2"/>
  <c r="A15" i="2"/>
  <c r="A14" i="2"/>
  <c r="A13" i="2"/>
  <c r="A12" i="2"/>
  <c r="A11" i="2"/>
  <c r="A10" i="2"/>
  <c r="A9" i="2"/>
  <c r="A8" i="2"/>
  <c r="A7" i="2"/>
  <c r="C500" i="2"/>
  <c r="C498" i="2"/>
  <c r="C497" i="2"/>
  <c r="C496" i="2"/>
  <c r="C495" i="2"/>
  <c r="C494" i="2"/>
  <c r="C493" i="2"/>
  <c r="C492" i="2"/>
  <c r="C491" i="2"/>
  <c r="C490" i="2"/>
  <c r="C489" i="2"/>
  <c r="C488" i="2"/>
  <c r="C487" i="2"/>
  <c r="C486" i="2"/>
  <c r="C485" i="2"/>
  <c r="C484" i="2"/>
  <c r="C483" i="2"/>
  <c r="C482" i="2"/>
  <c r="C481" i="2"/>
  <c r="C480" i="2"/>
  <c r="C479" i="2"/>
  <c r="C478" i="2"/>
  <c r="C477" i="2"/>
  <c r="C476" i="2"/>
  <c r="C475" i="2"/>
  <c r="C474" i="2"/>
  <c r="C473" i="2"/>
  <c r="C472" i="2"/>
  <c r="C471" i="2"/>
  <c r="C470" i="2"/>
  <c r="C469" i="2"/>
  <c r="C468" i="2"/>
  <c r="C467" i="2"/>
  <c r="C466" i="2"/>
  <c r="C465" i="2"/>
  <c r="C464" i="2"/>
  <c r="C463" i="2"/>
  <c r="C462" i="2"/>
  <c r="C461" i="2"/>
  <c r="C460" i="2"/>
  <c r="C459" i="2"/>
  <c r="C458" i="2"/>
  <c r="C457" i="2"/>
  <c r="C456" i="2"/>
  <c r="C455" i="2"/>
  <c r="C454" i="2"/>
  <c r="C453" i="2"/>
  <c r="C452" i="2"/>
  <c r="C451" i="2"/>
  <c r="C450" i="2"/>
  <c r="C449" i="2"/>
  <c r="C448" i="2"/>
  <c r="C447" i="2"/>
  <c r="C446" i="2"/>
  <c r="C445" i="2"/>
  <c r="C444" i="2"/>
  <c r="C443" i="2"/>
  <c r="C442" i="2"/>
  <c r="C441" i="2"/>
  <c r="C440" i="2"/>
  <c r="C439" i="2"/>
  <c r="C438" i="2"/>
  <c r="C437" i="2"/>
  <c r="C436" i="2"/>
  <c r="C435" i="2"/>
  <c r="C434" i="2"/>
  <c r="C433" i="2"/>
  <c r="C432" i="2"/>
  <c r="C431" i="2"/>
  <c r="C430" i="2"/>
  <c r="C429" i="2"/>
  <c r="C428" i="2"/>
  <c r="C427" i="2"/>
  <c r="C426" i="2"/>
  <c r="C425" i="2"/>
  <c r="C424" i="2"/>
  <c r="C423" i="2"/>
  <c r="C422" i="2"/>
  <c r="C421" i="2"/>
  <c r="C420" i="2"/>
  <c r="C419" i="2"/>
  <c r="C418" i="2"/>
  <c r="C417" i="2"/>
  <c r="C416" i="2"/>
  <c r="C415" i="2"/>
  <c r="C414" i="2"/>
  <c r="C413" i="2"/>
  <c r="C412" i="2"/>
  <c r="C411" i="2"/>
  <c r="C410" i="2"/>
  <c r="C409" i="2"/>
  <c r="C408" i="2"/>
  <c r="C407" i="2"/>
  <c r="C406" i="2"/>
  <c r="C405" i="2"/>
  <c r="C404" i="2"/>
  <c r="C403" i="2"/>
  <c r="C402" i="2"/>
  <c r="C401" i="2"/>
  <c r="C400" i="2"/>
  <c r="C399" i="2"/>
  <c r="C398" i="2"/>
  <c r="C397" i="2"/>
  <c r="C396" i="2"/>
  <c r="C395" i="2"/>
  <c r="C394" i="2"/>
  <c r="C393" i="2"/>
  <c r="C392" i="2"/>
  <c r="C391" i="2"/>
  <c r="C390" i="2"/>
  <c r="C389" i="2"/>
  <c r="C388" i="2"/>
  <c r="C387" i="2"/>
  <c r="C386" i="2"/>
  <c r="C385" i="2"/>
  <c r="C384" i="2"/>
  <c r="C383" i="2"/>
  <c r="C382" i="2"/>
  <c r="C381" i="2"/>
  <c r="C380" i="2"/>
  <c r="C379" i="2"/>
  <c r="C378" i="2"/>
  <c r="C377" i="2"/>
  <c r="C376" i="2"/>
  <c r="C375" i="2"/>
  <c r="C374" i="2"/>
  <c r="C373" i="2"/>
  <c r="C372" i="2"/>
  <c r="C371" i="2"/>
  <c r="C370" i="2"/>
  <c r="C369" i="2"/>
  <c r="C368" i="2"/>
  <c r="C367" i="2"/>
  <c r="C366" i="2"/>
  <c r="C365" i="2"/>
  <c r="C364" i="2"/>
  <c r="C363" i="2"/>
  <c r="C362" i="2"/>
  <c r="C361" i="2"/>
  <c r="C360" i="2"/>
  <c r="C359" i="2"/>
  <c r="C358" i="2"/>
  <c r="C357" i="2"/>
  <c r="C356" i="2"/>
  <c r="C355" i="2"/>
  <c r="C354" i="2"/>
  <c r="C353" i="2"/>
  <c r="C352" i="2"/>
  <c r="C351" i="2"/>
  <c r="C350" i="2"/>
  <c r="C349" i="2"/>
  <c r="C348" i="2"/>
  <c r="C347" i="2"/>
  <c r="C346" i="2"/>
  <c r="C345" i="2"/>
  <c r="C344" i="2"/>
  <c r="C343" i="2"/>
  <c r="C342" i="2"/>
  <c r="C341" i="2"/>
  <c r="C340" i="2"/>
  <c r="C339" i="2"/>
  <c r="C338" i="2"/>
  <c r="C337" i="2"/>
  <c r="C336" i="2"/>
  <c r="C335" i="2"/>
  <c r="C334" i="2"/>
  <c r="C333" i="2"/>
  <c r="C332" i="2"/>
  <c r="C331" i="2"/>
  <c r="C330" i="2"/>
  <c r="C329" i="2"/>
  <c r="C328" i="2"/>
  <c r="C327" i="2"/>
  <c r="C326" i="2"/>
  <c r="C325" i="2"/>
  <c r="C324" i="2"/>
  <c r="C323" i="2"/>
  <c r="C322" i="2"/>
  <c r="C321" i="2"/>
  <c r="C320" i="2"/>
  <c r="C319" i="2"/>
  <c r="C318" i="2"/>
  <c r="C317" i="2"/>
  <c r="C316" i="2"/>
  <c r="C315" i="2"/>
  <c r="C314" i="2"/>
  <c r="C313" i="2"/>
  <c r="C312" i="2"/>
  <c r="C311" i="2"/>
  <c r="C310" i="2"/>
  <c r="C309" i="2"/>
  <c r="C308" i="2"/>
  <c r="C307" i="2"/>
  <c r="C306" i="2"/>
  <c r="C305" i="2"/>
  <c r="C304" i="2"/>
  <c r="C303" i="2"/>
  <c r="C302" i="2"/>
  <c r="C301" i="2"/>
  <c r="C300" i="2"/>
  <c r="C299" i="2"/>
  <c r="C298" i="2"/>
  <c r="C297" i="2"/>
  <c r="C296" i="2"/>
  <c r="C295" i="2"/>
  <c r="C294" i="2"/>
  <c r="C293" i="2"/>
  <c r="C292" i="2"/>
  <c r="C291" i="2"/>
  <c r="C290" i="2"/>
  <c r="C289" i="2"/>
  <c r="C288" i="2"/>
  <c r="C287" i="2"/>
  <c r="C286" i="2"/>
  <c r="C285" i="2"/>
  <c r="C284" i="2"/>
  <c r="C283" i="2"/>
  <c r="C282" i="2"/>
  <c r="C281" i="2"/>
  <c r="C280" i="2"/>
  <c r="C279" i="2"/>
  <c r="C278" i="2"/>
  <c r="C277" i="2"/>
  <c r="C276" i="2"/>
  <c r="C275" i="2"/>
  <c r="C274" i="2"/>
  <c r="C273" i="2"/>
  <c r="C272" i="2"/>
  <c r="C271" i="2"/>
  <c r="C270" i="2"/>
  <c r="C269" i="2"/>
  <c r="C268" i="2"/>
  <c r="C267" i="2"/>
  <c r="C266" i="2"/>
  <c r="C265" i="2"/>
  <c r="C264" i="2"/>
  <c r="C263" i="2"/>
  <c r="C262" i="2"/>
  <c r="C261" i="2"/>
  <c r="C260" i="2"/>
  <c r="C259" i="2"/>
  <c r="C258" i="2"/>
  <c r="C257" i="2"/>
  <c r="C256" i="2"/>
  <c r="C255" i="2"/>
  <c r="C254" i="2"/>
  <c r="C253" i="2"/>
  <c r="C252" i="2"/>
  <c r="C251" i="2"/>
  <c r="C250" i="2"/>
  <c r="C249" i="2"/>
  <c r="C248" i="2"/>
  <c r="C247" i="2"/>
  <c r="C246" i="2"/>
  <c r="C245" i="2"/>
  <c r="C244" i="2"/>
  <c r="C243" i="2"/>
  <c r="C242" i="2"/>
  <c r="C241" i="2"/>
  <c r="C240" i="2"/>
  <c r="C239" i="2"/>
  <c r="C238" i="2"/>
  <c r="C237" i="2"/>
  <c r="C236" i="2"/>
  <c r="C235" i="2"/>
  <c r="C234" i="2"/>
  <c r="C233" i="2"/>
  <c r="C232" i="2"/>
  <c r="C231" i="2"/>
  <c r="C230" i="2"/>
  <c r="C229" i="2"/>
  <c r="C228" i="2"/>
  <c r="C227" i="2"/>
  <c r="C226" i="2"/>
  <c r="C225" i="2"/>
  <c r="C224" i="2"/>
  <c r="C223" i="2"/>
  <c r="C222" i="2"/>
  <c r="C221" i="2"/>
  <c r="C220" i="2"/>
  <c r="C219" i="2"/>
  <c r="C218" i="2"/>
  <c r="C217" i="2"/>
  <c r="C216" i="2"/>
  <c r="C215" i="2"/>
  <c r="C214" i="2"/>
  <c r="C213" i="2"/>
  <c r="C212" i="2"/>
  <c r="C211" i="2"/>
  <c r="C210" i="2"/>
  <c r="C209" i="2"/>
  <c r="C208" i="2"/>
  <c r="C207" i="2"/>
  <c r="C206" i="2"/>
  <c r="C205" i="2"/>
  <c r="C204" i="2"/>
  <c r="C203" i="2"/>
  <c r="C202" i="2"/>
  <c r="C201" i="2"/>
  <c r="C200" i="2"/>
  <c r="C199" i="2"/>
  <c r="C198" i="2"/>
  <c r="C197" i="2"/>
  <c r="C196" i="2"/>
  <c r="C195" i="2"/>
  <c r="C194" i="2"/>
  <c r="C193" i="2"/>
  <c r="C192" i="2"/>
  <c r="C191" i="2"/>
  <c r="C190" i="2"/>
  <c r="C189" i="2"/>
  <c r="C188" i="2"/>
  <c r="C187" i="2"/>
  <c r="C186" i="2"/>
  <c r="C185" i="2"/>
  <c r="C184" i="2"/>
  <c r="C183" i="2"/>
  <c r="C182" i="2"/>
  <c r="C181" i="2"/>
  <c r="C180" i="2"/>
  <c r="C179" i="2"/>
  <c r="C178" i="2"/>
  <c r="C177" i="2"/>
  <c r="C176" i="2"/>
  <c r="C175" i="2"/>
  <c r="C174" i="2"/>
  <c r="C173" i="2"/>
  <c r="C172" i="2"/>
  <c r="C171" i="2"/>
  <c r="C170" i="2"/>
  <c r="C169" i="2"/>
  <c r="C168" i="2"/>
  <c r="C167" i="2"/>
  <c r="C166" i="2"/>
  <c r="C165" i="2"/>
  <c r="C164" i="2"/>
  <c r="C163" i="2"/>
  <c r="C162" i="2"/>
  <c r="C161" i="2"/>
  <c r="C160" i="2"/>
  <c r="C159" i="2"/>
  <c r="C158" i="2"/>
  <c r="C157" i="2"/>
  <c r="C156" i="2"/>
  <c r="C155" i="2"/>
  <c r="C154" i="2"/>
  <c r="C153" i="2"/>
  <c r="C152" i="2"/>
  <c r="C151" i="2"/>
  <c r="C150" i="2"/>
  <c r="C149" i="2"/>
  <c r="C148" i="2"/>
  <c r="C147" i="2"/>
  <c r="C146" i="2"/>
  <c r="C145" i="2"/>
  <c r="C144" i="2"/>
  <c r="C143" i="2"/>
  <c r="C142" i="2"/>
  <c r="C141" i="2"/>
  <c r="C140" i="2"/>
  <c r="C139" i="2"/>
  <c r="C138" i="2"/>
  <c r="C137" i="2"/>
  <c r="C136" i="2"/>
  <c r="C135" i="2"/>
  <c r="C134" i="2"/>
  <c r="C133" i="2"/>
  <c r="C132" i="2"/>
  <c r="C131" i="2"/>
  <c r="C130" i="2"/>
  <c r="C129" i="2"/>
  <c r="C128" i="2"/>
  <c r="C127" i="2"/>
  <c r="C126" i="2"/>
  <c r="C125" i="2"/>
  <c r="C124" i="2"/>
  <c r="C123" i="2"/>
  <c r="C122" i="2"/>
  <c r="C121" i="2"/>
  <c r="C120" i="2"/>
  <c r="C119" i="2"/>
  <c r="C118" i="2"/>
  <c r="C117" i="2"/>
  <c r="C116" i="2"/>
  <c r="C115" i="2"/>
  <c r="C114" i="2"/>
  <c r="C113" i="2"/>
  <c r="C112" i="2"/>
  <c r="C111" i="2"/>
  <c r="C110" i="2"/>
  <c r="C109" i="2"/>
  <c r="C108" i="2"/>
  <c r="C107" i="2"/>
  <c r="C106" i="2"/>
  <c r="C105" i="2"/>
  <c r="C104" i="2"/>
  <c r="C103" i="2"/>
  <c r="C102" i="2"/>
  <c r="C101" i="2"/>
  <c r="C100" i="2"/>
  <c r="C99" i="2"/>
  <c r="C98" i="2"/>
  <c r="C97" i="2"/>
  <c r="C96" i="2"/>
  <c r="C95" i="2"/>
  <c r="C94" i="2"/>
  <c r="C93" i="2"/>
  <c r="C92" i="2"/>
  <c r="C91" i="2"/>
  <c r="C90" i="2"/>
  <c r="C89" i="2"/>
  <c r="C88" i="2"/>
  <c r="C87" i="2"/>
  <c r="C86" i="2"/>
  <c r="C85" i="2"/>
  <c r="C84" i="2"/>
  <c r="C83" i="2"/>
  <c r="C82" i="2"/>
  <c r="C81" i="2"/>
  <c r="C80" i="2"/>
  <c r="C79" i="2"/>
  <c r="C78" i="2"/>
  <c r="C77" i="2"/>
  <c r="C76" i="2"/>
  <c r="C75" i="2"/>
  <c r="C74" i="2"/>
  <c r="C73" i="2"/>
  <c r="C72" i="2"/>
  <c r="C71" i="2"/>
  <c r="C70" i="2"/>
  <c r="C69" i="2"/>
  <c r="C68" i="2"/>
  <c r="C67" i="2"/>
  <c r="C66" i="2"/>
  <c r="C65" i="2"/>
  <c r="C64" i="2"/>
  <c r="C63" i="2"/>
  <c r="C62" i="2"/>
  <c r="C61" i="2"/>
  <c r="C60" i="2"/>
  <c r="C59" i="2"/>
  <c r="C58" i="2"/>
  <c r="C57" i="2"/>
  <c r="C56" i="2"/>
  <c r="C55" i="2"/>
  <c r="C54" i="2"/>
  <c r="C53" i="2"/>
  <c r="C52" i="2"/>
  <c r="C51" i="2"/>
  <c r="C50" i="2"/>
  <c r="C49" i="2"/>
  <c r="C48" i="2"/>
  <c r="C47" i="2"/>
  <c r="C46" i="2"/>
  <c r="C45" i="2"/>
  <c r="C44" i="2"/>
  <c r="C43" i="2"/>
  <c r="C42" i="2"/>
  <c r="C41" i="2"/>
  <c r="C40" i="2"/>
  <c r="C39" i="2"/>
  <c r="C38" i="2"/>
  <c r="C37" i="2"/>
  <c r="C36" i="2"/>
  <c r="C35" i="2"/>
  <c r="C34" i="2"/>
  <c r="C33" i="2"/>
  <c r="C32" i="2"/>
  <c r="C31" i="2"/>
  <c r="C30" i="2"/>
  <c r="C29" i="2"/>
  <c r="C28" i="2"/>
  <c r="C27" i="2"/>
  <c r="C26" i="2"/>
  <c r="C25" i="2"/>
  <c r="C24" i="2"/>
  <c r="C23" i="2"/>
  <c r="C22" i="2"/>
  <c r="C21" i="2"/>
  <c r="C20" i="2"/>
  <c r="C19" i="2"/>
  <c r="C18" i="2"/>
  <c r="C17" i="2"/>
  <c r="C16" i="2"/>
  <c r="C15" i="2"/>
  <c r="C14" i="2"/>
  <c r="C13" i="2"/>
  <c r="C12" i="2"/>
  <c r="C11" i="2"/>
  <c r="C10" i="2"/>
  <c r="C9" i="2"/>
  <c r="C8" i="2"/>
  <c r="C7" i="2"/>
  <c r="S500" i="2"/>
  <c r="S498" i="2"/>
  <c r="S497" i="2"/>
  <c r="S496" i="2"/>
  <c r="S495" i="2"/>
  <c r="S494" i="2"/>
  <c r="S493" i="2"/>
  <c r="S492" i="2"/>
  <c r="S491" i="2"/>
  <c r="S490" i="2"/>
  <c r="S489" i="2"/>
  <c r="S488" i="2"/>
  <c r="S487" i="2"/>
  <c r="S486" i="2"/>
  <c r="S485" i="2"/>
  <c r="S484" i="2"/>
  <c r="S483" i="2"/>
  <c r="S482" i="2"/>
  <c r="S481" i="2"/>
  <c r="S480" i="2"/>
  <c r="S479" i="2"/>
  <c r="S478" i="2"/>
  <c r="S477" i="2"/>
  <c r="S476" i="2"/>
  <c r="S475" i="2"/>
  <c r="S474" i="2"/>
  <c r="S473" i="2"/>
  <c r="S472" i="2"/>
  <c r="S471" i="2"/>
  <c r="S470" i="2"/>
  <c r="S469" i="2"/>
  <c r="S468" i="2"/>
  <c r="S467" i="2"/>
  <c r="S466" i="2"/>
  <c r="S465" i="2"/>
  <c r="S464" i="2"/>
  <c r="S463" i="2"/>
  <c r="S462" i="2"/>
  <c r="S461" i="2"/>
  <c r="S460" i="2"/>
  <c r="S459" i="2"/>
  <c r="S458" i="2"/>
  <c r="S457" i="2"/>
  <c r="S456" i="2"/>
  <c r="S455" i="2"/>
  <c r="S454" i="2"/>
  <c r="S453" i="2"/>
  <c r="S452" i="2"/>
  <c r="S451" i="2"/>
  <c r="S450" i="2"/>
  <c r="S449" i="2"/>
  <c r="S448" i="2"/>
  <c r="S447" i="2"/>
  <c r="S446" i="2"/>
  <c r="S445" i="2"/>
  <c r="S444" i="2"/>
  <c r="S443" i="2"/>
  <c r="S442" i="2"/>
  <c r="S441" i="2"/>
  <c r="S440" i="2"/>
  <c r="S439" i="2"/>
  <c r="S438" i="2"/>
  <c r="S437" i="2"/>
  <c r="S436" i="2"/>
  <c r="S435" i="2"/>
  <c r="S434" i="2"/>
  <c r="S433" i="2"/>
  <c r="S432" i="2"/>
  <c r="S431" i="2"/>
  <c r="S430" i="2"/>
  <c r="S429" i="2"/>
  <c r="S428" i="2"/>
  <c r="S427" i="2"/>
  <c r="S426" i="2"/>
  <c r="S425" i="2"/>
  <c r="S424" i="2"/>
  <c r="S423" i="2"/>
  <c r="S422" i="2"/>
  <c r="S421" i="2"/>
  <c r="S420" i="2"/>
  <c r="S419" i="2"/>
  <c r="S418" i="2"/>
  <c r="S417" i="2"/>
  <c r="S416" i="2"/>
  <c r="S415" i="2"/>
  <c r="S414" i="2"/>
  <c r="S413" i="2"/>
  <c r="S412" i="2"/>
  <c r="S411" i="2"/>
  <c r="S410" i="2"/>
  <c r="S409" i="2"/>
  <c r="S408" i="2"/>
  <c r="S407" i="2"/>
  <c r="S406" i="2"/>
  <c r="S405" i="2"/>
  <c r="S404" i="2"/>
  <c r="S403" i="2"/>
  <c r="S402" i="2"/>
  <c r="S401" i="2"/>
  <c r="S400" i="2"/>
  <c r="S399" i="2"/>
  <c r="S398" i="2"/>
  <c r="S397" i="2"/>
  <c r="S396" i="2"/>
  <c r="S395" i="2"/>
  <c r="S394" i="2"/>
  <c r="S393" i="2"/>
  <c r="S392" i="2"/>
  <c r="S391" i="2"/>
  <c r="S390" i="2"/>
  <c r="S389" i="2"/>
  <c r="S388" i="2"/>
  <c r="S387" i="2"/>
  <c r="S386" i="2"/>
  <c r="S385" i="2"/>
  <c r="S384" i="2"/>
  <c r="S383" i="2"/>
  <c r="S382" i="2"/>
  <c r="S381" i="2"/>
  <c r="S380" i="2"/>
  <c r="S379" i="2"/>
  <c r="S378" i="2"/>
  <c r="S377" i="2"/>
  <c r="S376" i="2"/>
  <c r="S375" i="2"/>
  <c r="S374" i="2"/>
  <c r="S373" i="2"/>
  <c r="S372" i="2"/>
  <c r="S371" i="2"/>
  <c r="S370" i="2"/>
  <c r="S369" i="2"/>
  <c r="S368" i="2"/>
  <c r="S367" i="2"/>
  <c r="S366" i="2"/>
  <c r="S365" i="2"/>
  <c r="S364" i="2"/>
  <c r="S363" i="2"/>
  <c r="S362" i="2"/>
  <c r="S361" i="2"/>
  <c r="S360" i="2"/>
  <c r="S359" i="2"/>
  <c r="S358" i="2"/>
  <c r="S357" i="2"/>
  <c r="S356" i="2"/>
  <c r="S355" i="2"/>
  <c r="S354" i="2"/>
  <c r="S353" i="2"/>
  <c r="S352" i="2"/>
  <c r="S351" i="2"/>
  <c r="S350" i="2"/>
  <c r="S349" i="2"/>
  <c r="S348" i="2"/>
  <c r="S347" i="2"/>
  <c r="S346" i="2"/>
  <c r="S345" i="2"/>
  <c r="S344" i="2"/>
  <c r="S343" i="2"/>
  <c r="S342" i="2"/>
  <c r="S341" i="2"/>
  <c r="S340" i="2"/>
  <c r="S339" i="2"/>
  <c r="S338" i="2"/>
  <c r="S337" i="2"/>
  <c r="S336" i="2"/>
  <c r="S335" i="2"/>
  <c r="S334" i="2"/>
  <c r="S333" i="2"/>
  <c r="S332" i="2"/>
  <c r="S331" i="2"/>
  <c r="S330" i="2"/>
  <c r="S329" i="2"/>
  <c r="S328" i="2"/>
  <c r="S327" i="2"/>
  <c r="S326" i="2"/>
  <c r="S325" i="2"/>
  <c r="S324" i="2"/>
  <c r="S323" i="2"/>
  <c r="S322" i="2"/>
  <c r="S321" i="2"/>
  <c r="S320" i="2"/>
  <c r="S319" i="2"/>
  <c r="S318" i="2"/>
  <c r="S317" i="2"/>
  <c r="S316" i="2"/>
  <c r="S315" i="2"/>
  <c r="S314" i="2"/>
  <c r="S313" i="2"/>
  <c r="S312" i="2"/>
  <c r="S311" i="2"/>
  <c r="S310" i="2"/>
  <c r="S309" i="2"/>
  <c r="S308" i="2"/>
  <c r="S307" i="2"/>
  <c r="S306" i="2"/>
  <c r="S305" i="2"/>
  <c r="S304" i="2"/>
  <c r="S303" i="2"/>
  <c r="S302" i="2"/>
  <c r="S301" i="2"/>
  <c r="S300" i="2"/>
  <c r="S299" i="2"/>
  <c r="S298" i="2"/>
  <c r="S297" i="2"/>
  <c r="S296" i="2"/>
  <c r="S295" i="2"/>
  <c r="S294" i="2"/>
  <c r="S293" i="2"/>
  <c r="S292" i="2"/>
  <c r="S291" i="2"/>
  <c r="S290" i="2"/>
  <c r="S289" i="2"/>
  <c r="S288" i="2"/>
  <c r="S287" i="2"/>
  <c r="S286" i="2"/>
  <c r="S285" i="2"/>
  <c r="S284" i="2"/>
  <c r="S283" i="2"/>
  <c r="S282" i="2"/>
  <c r="S281" i="2"/>
  <c r="S280" i="2"/>
  <c r="S279" i="2"/>
  <c r="S278" i="2"/>
  <c r="S277" i="2"/>
  <c r="S276" i="2"/>
  <c r="S275" i="2"/>
  <c r="S274" i="2"/>
  <c r="S273" i="2"/>
  <c r="S272" i="2"/>
  <c r="S271" i="2"/>
  <c r="S270" i="2"/>
  <c r="S269" i="2"/>
  <c r="S268" i="2"/>
  <c r="S267" i="2"/>
  <c r="S266" i="2"/>
  <c r="S265" i="2"/>
  <c r="S264" i="2"/>
  <c r="S263" i="2"/>
  <c r="S262" i="2"/>
  <c r="S261" i="2"/>
  <c r="S260" i="2"/>
  <c r="S259" i="2"/>
  <c r="S258" i="2"/>
  <c r="S257" i="2"/>
  <c r="S256" i="2"/>
  <c r="S255" i="2"/>
  <c r="S254" i="2"/>
  <c r="S253" i="2"/>
  <c r="S252" i="2"/>
  <c r="S251" i="2"/>
  <c r="S250" i="2"/>
  <c r="S249" i="2"/>
  <c r="S248" i="2"/>
  <c r="S247" i="2"/>
  <c r="S246" i="2"/>
  <c r="S245" i="2"/>
  <c r="S244" i="2"/>
  <c r="S243" i="2"/>
  <c r="S242" i="2"/>
  <c r="S241" i="2"/>
  <c r="S240" i="2"/>
  <c r="S239" i="2"/>
  <c r="S238" i="2"/>
  <c r="S237" i="2"/>
  <c r="S236" i="2"/>
  <c r="S235" i="2"/>
  <c r="S234" i="2"/>
  <c r="S233" i="2"/>
  <c r="S232" i="2"/>
  <c r="S231" i="2"/>
  <c r="S230" i="2"/>
  <c r="S229" i="2"/>
  <c r="S228" i="2"/>
  <c r="S227" i="2"/>
  <c r="S226" i="2"/>
  <c r="S225" i="2"/>
  <c r="S224" i="2"/>
  <c r="S223" i="2"/>
  <c r="S222" i="2"/>
  <c r="S221" i="2"/>
  <c r="S220" i="2"/>
  <c r="S219" i="2"/>
  <c r="S218" i="2"/>
  <c r="S217" i="2"/>
  <c r="S216" i="2"/>
  <c r="S215" i="2"/>
  <c r="S214" i="2"/>
  <c r="S213" i="2"/>
  <c r="S212" i="2"/>
  <c r="S211" i="2"/>
  <c r="S210" i="2"/>
  <c r="S209" i="2"/>
  <c r="S208" i="2"/>
  <c r="S207" i="2"/>
  <c r="S206" i="2"/>
  <c r="S205" i="2"/>
  <c r="S204" i="2"/>
  <c r="S203" i="2"/>
  <c r="S202" i="2"/>
  <c r="S201" i="2"/>
  <c r="S200" i="2"/>
  <c r="S199" i="2"/>
  <c r="S198" i="2"/>
  <c r="S197" i="2"/>
  <c r="S196" i="2"/>
  <c r="S195" i="2"/>
  <c r="S194" i="2"/>
  <c r="S193" i="2"/>
  <c r="S192" i="2"/>
  <c r="S191" i="2"/>
  <c r="S190" i="2"/>
  <c r="S189" i="2"/>
  <c r="S188" i="2"/>
  <c r="S187" i="2"/>
  <c r="S186" i="2"/>
  <c r="S185" i="2"/>
  <c r="S184" i="2"/>
  <c r="S183" i="2"/>
  <c r="S182" i="2"/>
  <c r="S181" i="2"/>
  <c r="S180" i="2"/>
  <c r="S179" i="2"/>
  <c r="S178" i="2"/>
  <c r="S177" i="2"/>
  <c r="S176" i="2"/>
  <c r="S175" i="2"/>
  <c r="S174" i="2"/>
  <c r="S173" i="2"/>
  <c r="S172" i="2"/>
  <c r="S171" i="2"/>
  <c r="S170" i="2"/>
  <c r="S169" i="2"/>
  <c r="S168" i="2"/>
  <c r="S167" i="2"/>
  <c r="S166" i="2"/>
  <c r="S165" i="2"/>
  <c r="S164" i="2"/>
  <c r="S163" i="2"/>
  <c r="S162" i="2"/>
  <c r="S161" i="2"/>
  <c r="S160" i="2"/>
  <c r="S159" i="2"/>
  <c r="S158" i="2"/>
  <c r="S157" i="2"/>
  <c r="S156" i="2"/>
  <c r="S155" i="2"/>
  <c r="S154" i="2"/>
  <c r="S153" i="2"/>
  <c r="S152" i="2"/>
  <c r="S151" i="2"/>
  <c r="S150" i="2"/>
  <c r="S149" i="2"/>
  <c r="S148" i="2"/>
  <c r="S147" i="2"/>
  <c r="S146" i="2"/>
  <c r="S145" i="2"/>
  <c r="S144" i="2"/>
  <c r="S143" i="2"/>
  <c r="S142" i="2"/>
  <c r="S141" i="2"/>
  <c r="S140" i="2"/>
  <c r="S139" i="2"/>
  <c r="S138" i="2"/>
  <c r="S137" i="2"/>
  <c r="S136" i="2"/>
  <c r="S135" i="2"/>
  <c r="S134" i="2"/>
  <c r="S133" i="2"/>
  <c r="S132" i="2"/>
  <c r="S131" i="2"/>
  <c r="S130" i="2"/>
  <c r="S129" i="2"/>
  <c r="S128" i="2"/>
  <c r="S127" i="2"/>
  <c r="S126" i="2"/>
  <c r="S125" i="2"/>
  <c r="S124" i="2"/>
  <c r="S123" i="2"/>
  <c r="S122" i="2"/>
  <c r="S121" i="2"/>
  <c r="S120" i="2"/>
  <c r="S119" i="2"/>
  <c r="S118" i="2"/>
  <c r="S117" i="2"/>
  <c r="S116" i="2"/>
  <c r="S115" i="2"/>
  <c r="S114" i="2"/>
  <c r="S113" i="2"/>
  <c r="S112" i="2"/>
  <c r="S111" i="2"/>
  <c r="S110" i="2"/>
  <c r="S109" i="2"/>
  <c r="S108" i="2"/>
  <c r="S107" i="2"/>
  <c r="S106" i="2"/>
  <c r="S105" i="2"/>
  <c r="S104" i="2"/>
  <c r="S103" i="2"/>
  <c r="S102" i="2"/>
  <c r="S101" i="2"/>
  <c r="S100" i="2"/>
  <c r="S99" i="2"/>
  <c r="S98" i="2"/>
  <c r="S97" i="2"/>
  <c r="S96" i="2"/>
  <c r="S95" i="2"/>
  <c r="S94" i="2"/>
  <c r="S93" i="2"/>
  <c r="S92" i="2"/>
  <c r="S91" i="2"/>
  <c r="S90" i="2"/>
  <c r="S89" i="2"/>
  <c r="S88" i="2"/>
  <c r="S87" i="2"/>
  <c r="S86" i="2"/>
  <c r="S85" i="2"/>
  <c r="S84" i="2"/>
  <c r="S83" i="2"/>
  <c r="S82" i="2"/>
  <c r="S81" i="2"/>
  <c r="S80" i="2"/>
  <c r="S79" i="2"/>
  <c r="S78" i="2"/>
  <c r="S77" i="2"/>
  <c r="S76" i="2"/>
  <c r="S75" i="2"/>
  <c r="S74" i="2"/>
  <c r="S73" i="2"/>
  <c r="S72" i="2"/>
  <c r="S71" i="2"/>
  <c r="S70" i="2"/>
  <c r="S69" i="2"/>
  <c r="S68" i="2"/>
  <c r="S67" i="2"/>
  <c r="S66" i="2"/>
  <c r="S65" i="2"/>
  <c r="S64" i="2"/>
  <c r="S63" i="2"/>
  <c r="S62" i="2"/>
  <c r="S61" i="2"/>
  <c r="S60" i="2"/>
  <c r="S59" i="2"/>
  <c r="S58" i="2"/>
  <c r="S57" i="2"/>
  <c r="S56" i="2"/>
  <c r="S55" i="2"/>
  <c r="S54" i="2"/>
  <c r="S53" i="2"/>
  <c r="S52" i="2"/>
  <c r="S51" i="2"/>
  <c r="S50" i="2"/>
  <c r="S49" i="2"/>
  <c r="S48" i="2"/>
  <c r="S47" i="2"/>
  <c r="S46" i="2"/>
  <c r="S45" i="2"/>
  <c r="S44" i="2"/>
  <c r="S43" i="2"/>
  <c r="S42" i="2"/>
  <c r="S41" i="2"/>
  <c r="S40" i="2"/>
  <c r="S39" i="2"/>
  <c r="S38" i="2"/>
  <c r="S37" i="2"/>
  <c r="S36" i="2"/>
  <c r="S35" i="2"/>
  <c r="S34" i="2"/>
  <c r="S33" i="2"/>
  <c r="S32" i="2"/>
  <c r="S31" i="2"/>
  <c r="S30" i="2"/>
  <c r="S29" i="2"/>
  <c r="S28" i="2"/>
  <c r="S27" i="2"/>
  <c r="S26" i="2"/>
  <c r="S25" i="2"/>
  <c r="S24" i="2"/>
  <c r="S23" i="2"/>
  <c r="S22" i="2"/>
  <c r="S21" i="2"/>
  <c r="S20" i="2"/>
  <c r="S19" i="2"/>
  <c r="S18" i="2"/>
  <c r="S17" i="2"/>
  <c r="S16" i="2"/>
  <c r="S15" i="2"/>
  <c r="S14" i="2"/>
  <c r="S13" i="2"/>
  <c r="S12" i="2"/>
  <c r="S11" i="2"/>
  <c r="S10" i="2"/>
  <c r="S9" i="2"/>
  <c r="S8" i="2"/>
  <c r="P19" i="4" l="1"/>
  <c r="P21" i="4" l="1"/>
  <c r="I25" i="4"/>
  <c r="I24" i="4"/>
  <c r="I23" i="4"/>
  <c r="I22" i="4"/>
  <c r="I21" i="4"/>
  <c r="I20" i="4"/>
  <c r="I26" i="4" l="1"/>
  <c r="U7" i="1" l="1"/>
  <c r="B2" i="4" l="1"/>
  <c r="L14" i="4"/>
  <c r="L13" i="4"/>
  <c r="L12" i="4"/>
  <c r="L11" i="4"/>
  <c r="L10" i="4"/>
  <c r="L9" i="4"/>
  <c r="L8" i="4"/>
  <c r="P15" i="4"/>
  <c r="P14" i="4"/>
  <c r="P13" i="4"/>
  <c r="P12" i="4"/>
  <c r="P11" i="4"/>
  <c r="P10" i="4"/>
  <c r="P9" i="4"/>
  <c r="P8" i="4"/>
  <c r="I14" i="4"/>
  <c r="I13" i="4"/>
  <c r="I12" i="4"/>
  <c r="I11" i="4"/>
  <c r="I10" i="4"/>
  <c r="I9" i="4"/>
  <c r="I8" i="4"/>
  <c r="E50" i="4"/>
  <c r="D50" i="4"/>
  <c r="C50" i="4"/>
  <c r="B50" i="4"/>
  <c r="E49" i="4"/>
  <c r="D49" i="4"/>
  <c r="C49" i="4"/>
  <c r="B49" i="4"/>
  <c r="E48" i="4"/>
  <c r="D48" i="4"/>
  <c r="C48" i="4"/>
  <c r="B48" i="4"/>
  <c r="E47" i="4"/>
  <c r="D47" i="4"/>
  <c r="C47" i="4"/>
  <c r="B47" i="4"/>
  <c r="E46" i="4"/>
  <c r="D46" i="4"/>
  <c r="C46" i="4"/>
  <c r="B46" i="4"/>
  <c r="E45" i="4"/>
  <c r="D45" i="4"/>
  <c r="C45" i="4"/>
  <c r="B45" i="4"/>
  <c r="E44" i="4"/>
  <c r="D44" i="4"/>
  <c r="C44" i="4"/>
  <c r="B44" i="4"/>
  <c r="E43" i="4"/>
  <c r="D43" i="4"/>
  <c r="C43" i="4"/>
  <c r="B43" i="4"/>
  <c r="E42" i="4"/>
  <c r="D42" i="4"/>
  <c r="C42" i="4"/>
  <c r="B42" i="4"/>
  <c r="E41" i="4"/>
  <c r="D41" i="4"/>
  <c r="C41" i="4"/>
  <c r="B41" i="4"/>
  <c r="E40" i="4"/>
  <c r="D40" i="4"/>
  <c r="C40" i="4"/>
  <c r="B40" i="4"/>
  <c r="E39" i="4"/>
  <c r="D39" i="4"/>
  <c r="C39" i="4"/>
  <c r="B39" i="4"/>
  <c r="E38" i="4"/>
  <c r="D38" i="4"/>
  <c r="C38" i="4"/>
  <c r="B38" i="4"/>
  <c r="E37" i="4"/>
  <c r="D37" i="4"/>
  <c r="C37" i="4"/>
  <c r="B37" i="4"/>
  <c r="E36" i="4"/>
  <c r="D36" i="4"/>
  <c r="C36" i="4"/>
  <c r="B36" i="4"/>
  <c r="E35" i="4"/>
  <c r="D35" i="4"/>
  <c r="C35" i="4"/>
  <c r="B35" i="4"/>
  <c r="E34" i="4"/>
  <c r="D34" i="4"/>
  <c r="C34" i="4"/>
  <c r="B34" i="4"/>
  <c r="E33" i="4"/>
  <c r="D33" i="4"/>
  <c r="C33" i="4"/>
  <c r="B33" i="4"/>
  <c r="E32" i="4"/>
  <c r="D32" i="4"/>
  <c r="C32" i="4"/>
  <c r="B32" i="4"/>
  <c r="E31" i="4"/>
  <c r="D31" i="4"/>
  <c r="C31" i="4"/>
  <c r="B31" i="4"/>
  <c r="E30" i="4"/>
  <c r="D30" i="4"/>
  <c r="C30" i="4"/>
  <c r="B30" i="4"/>
  <c r="E29" i="4"/>
  <c r="D29" i="4"/>
  <c r="C29" i="4"/>
  <c r="B29" i="4"/>
  <c r="E28" i="4"/>
  <c r="D28" i="4"/>
  <c r="C28" i="4"/>
  <c r="B28" i="4"/>
  <c r="E27" i="4"/>
  <c r="D27" i="4"/>
  <c r="C27" i="4"/>
  <c r="B27" i="4"/>
  <c r="E26" i="4"/>
  <c r="D26" i="4"/>
  <c r="C26" i="4"/>
  <c r="B26" i="4"/>
  <c r="E25" i="4"/>
  <c r="D25" i="4"/>
  <c r="C25" i="4"/>
  <c r="B25" i="4"/>
  <c r="E24" i="4"/>
  <c r="D24" i="4"/>
  <c r="C24" i="4"/>
  <c r="B24" i="4"/>
  <c r="E23" i="4"/>
  <c r="D23" i="4"/>
  <c r="C23" i="4"/>
  <c r="B23" i="4"/>
  <c r="E22" i="4"/>
  <c r="D22" i="4"/>
  <c r="C22" i="4"/>
  <c r="B22" i="4"/>
  <c r="E21" i="4"/>
  <c r="D21" i="4"/>
  <c r="C21" i="4"/>
  <c r="B21" i="4"/>
  <c r="E20" i="4"/>
  <c r="D20" i="4"/>
  <c r="C20" i="4"/>
  <c r="B20" i="4"/>
  <c r="E19" i="4"/>
  <c r="D19" i="4"/>
  <c r="C19" i="4"/>
  <c r="B19" i="4"/>
  <c r="E18" i="4"/>
  <c r="D18" i="4"/>
  <c r="C18" i="4"/>
  <c r="B18" i="4"/>
  <c r="E17" i="4"/>
  <c r="D17" i="4"/>
  <c r="C17" i="4"/>
  <c r="B17" i="4"/>
  <c r="E16" i="4"/>
  <c r="D16" i="4"/>
  <c r="C16" i="4"/>
  <c r="B16" i="4"/>
  <c r="E15" i="4"/>
  <c r="D15" i="4"/>
  <c r="C15" i="4"/>
  <c r="B15" i="4"/>
  <c r="E14" i="4"/>
  <c r="D14" i="4"/>
  <c r="C14" i="4"/>
  <c r="B14" i="4"/>
  <c r="E13" i="4"/>
  <c r="D13" i="4"/>
  <c r="C13" i="4"/>
  <c r="B13" i="4"/>
  <c r="E12" i="4"/>
  <c r="D12" i="4"/>
  <c r="C12" i="4"/>
  <c r="B12" i="4"/>
  <c r="E11" i="4"/>
  <c r="D11" i="4"/>
  <c r="C11" i="4"/>
  <c r="B11" i="4"/>
  <c r="E10" i="4"/>
  <c r="D10" i="4"/>
  <c r="C10" i="4"/>
  <c r="B10" i="4"/>
  <c r="E9" i="4"/>
  <c r="D9" i="4"/>
  <c r="C9" i="4"/>
  <c r="B9" i="4"/>
  <c r="E3" i="2"/>
  <c r="L15" i="4" l="1"/>
  <c r="P16" i="4"/>
  <c r="I15" i="4"/>
  <c r="C8" i="4"/>
  <c r="B8" i="4"/>
  <c r="D8" i="4"/>
  <c r="I500" i="1"/>
  <c r="I498" i="1"/>
  <c r="I497" i="1"/>
  <c r="I496" i="1"/>
  <c r="I495" i="1"/>
  <c r="I494" i="1"/>
  <c r="I493" i="1"/>
  <c r="I492" i="1"/>
  <c r="I491" i="1"/>
  <c r="I490" i="1"/>
  <c r="I489" i="1"/>
  <c r="I488" i="1"/>
  <c r="I487" i="1"/>
  <c r="I486" i="1"/>
  <c r="I485" i="1"/>
  <c r="I484" i="1"/>
  <c r="I483" i="1"/>
  <c r="I482" i="1"/>
  <c r="I481" i="1"/>
  <c r="I480" i="1"/>
  <c r="I479" i="1"/>
  <c r="I478" i="1"/>
  <c r="I477" i="1"/>
  <c r="I476" i="1"/>
  <c r="I475" i="1"/>
  <c r="I474" i="1"/>
  <c r="I473" i="1"/>
  <c r="I472" i="1"/>
  <c r="I471" i="1"/>
  <c r="I470" i="1"/>
  <c r="I469" i="1"/>
  <c r="I468" i="1"/>
  <c r="I467" i="1"/>
  <c r="I466" i="1"/>
  <c r="I465" i="1"/>
  <c r="I464" i="1"/>
  <c r="I463" i="1"/>
  <c r="I462" i="1"/>
  <c r="I461" i="1"/>
  <c r="I460" i="1"/>
  <c r="I459" i="1"/>
  <c r="I458" i="1"/>
  <c r="I457" i="1"/>
  <c r="I456" i="1"/>
  <c r="I455" i="1"/>
  <c r="I454" i="1"/>
  <c r="I453" i="1"/>
  <c r="I452" i="1"/>
  <c r="I451" i="1"/>
  <c r="I450" i="1"/>
  <c r="I449" i="1"/>
  <c r="I448" i="1"/>
  <c r="I447" i="1"/>
  <c r="I446" i="1"/>
  <c r="I445" i="1"/>
  <c r="I444" i="1"/>
  <c r="I443" i="1"/>
  <c r="I442" i="1"/>
  <c r="I441" i="1"/>
  <c r="I440" i="1"/>
  <c r="I439" i="1"/>
  <c r="I438" i="1"/>
  <c r="I437" i="1"/>
  <c r="I436" i="1"/>
  <c r="I435" i="1"/>
  <c r="I434" i="1"/>
  <c r="I433" i="1"/>
  <c r="I432" i="1"/>
  <c r="I431" i="1"/>
  <c r="I430" i="1"/>
  <c r="I429" i="1"/>
  <c r="I428" i="1"/>
  <c r="I427" i="1"/>
  <c r="I426" i="1"/>
  <c r="I425" i="1"/>
  <c r="I424" i="1"/>
  <c r="I423" i="1"/>
  <c r="I422" i="1"/>
  <c r="I421" i="1"/>
  <c r="I420" i="1"/>
  <c r="I419" i="1"/>
  <c r="I418" i="1"/>
  <c r="I417" i="1"/>
  <c r="I416" i="1"/>
  <c r="I415" i="1"/>
  <c r="I414" i="1"/>
  <c r="I413" i="1"/>
  <c r="I412" i="1"/>
  <c r="I411" i="1"/>
  <c r="I410" i="1"/>
  <c r="I409" i="1"/>
  <c r="I408" i="1"/>
  <c r="I407" i="1"/>
  <c r="I406" i="1"/>
  <c r="I405" i="1"/>
  <c r="I404" i="1"/>
  <c r="I403" i="1"/>
  <c r="I402" i="1"/>
  <c r="I401" i="1"/>
  <c r="I400" i="1"/>
  <c r="I399" i="1"/>
  <c r="I398" i="1"/>
  <c r="I397" i="1"/>
  <c r="I396" i="1"/>
  <c r="I395" i="1"/>
  <c r="I394" i="1"/>
  <c r="I393" i="1"/>
  <c r="I392" i="1"/>
  <c r="I391" i="1"/>
  <c r="I390" i="1"/>
  <c r="I389" i="1"/>
  <c r="I388" i="1"/>
  <c r="I387" i="1"/>
  <c r="I386" i="1"/>
  <c r="I385" i="1"/>
  <c r="I384" i="1"/>
  <c r="I383" i="1"/>
  <c r="I382" i="1"/>
  <c r="I381" i="1"/>
  <c r="I380" i="1"/>
  <c r="I379" i="1"/>
  <c r="I378" i="1"/>
  <c r="I377" i="1"/>
  <c r="I376" i="1"/>
  <c r="I375" i="1"/>
  <c r="I374" i="1"/>
  <c r="I373" i="1"/>
  <c r="I372" i="1"/>
  <c r="I371" i="1"/>
  <c r="I370" i="1"/>
  <c r="I369" i="1"/>
  <c r="I368" i="1"/>
  <c r="I367" i="1"/>
  <c r="I366" i="1"/>
  <c r="I365" i="1"/>
  <c r="I364" i="1"/>
  <c r="I363" i="1"/>
  <c r="I362" i="1"/>
  <c r="I361" i="1"/>
  <c r="I360" i="1"/>
  <c r="I359" i="1"/>
  <c r="I358" i="1"/>
  <c r="I357" i="1"/>
  <c r="I356" i="1"/>
  <c r="I355" i="1"/>
  <c r="I354" i="1"/>
  <c r="I353" i="1"/>
  <c r="I352" i="1"/>
  <c r="I351" i="1"/>
  <c r="I350" i="1"/>
  <c r="I349" i="1"/>
  <c r="I348" i="1"/>
  <c r="I347" i="1"/>
  <c r="I346" i="1"/>
  <c r="I345" i="1"/>
  <c r="I344" i="1"/>
  <c r="I343" i="1"/>
  <c r="I342" i="1"/>
  <c r="I341" i="1"/>
  <c r="I340" i="1"/>
  <c r="I339" i="1"/>
  <c r="I338" i="1"/>
  <c r="I337" i="1"/>
  <c r="I336" i="1"/>
  <c r="I335" i="1"/>
  <c r="I334" i="1"/>
  <c r="I333" i="1"/>
  <c r="I332" i="1"/>
  <c r="I331" i="1"/>
  <c r="I330" i="1"/>
  <c r="I329" i="1"/>
  <c r="I328" i="1"/>
  <c r="I327" i="1"/>
  <c r="I326" i="1"/>
  <c r="I325" i="1"/>
  <c r="I324" i="1"/>
  <c r="I323" i="1"/>
  <c r="I322" i="1"/>
  <c r="I321" i="1"/>
  <c r="I320" i="1"/>
  <c r="I319" i="1"/>
  <c r="I318" i="1"/>
  <c r="I317" i="1"/>
  <c r="I316" i="1"/>
  <c r="I315" i="1"/>
  <c r="I314" i="1"/>
  <c r="I313" i="1"/>
  <c r="I312" i="1"/>
  <c r="I311" i="1"/>
  <c r="I310" i="1"/>
  <c r="I309" i="1"/>
  <c r="I308" i="1"/>
  <c r="I307" i="1"/>
  <c r="I306" i="1"/>
  <c r="I305" i="1"/>
  <c r="I304" i="1"/>
  <c r="I303" i="1"/>
  <c r="I302" i="1"/>
  <c r="I301" i="1"/>
  <c r="I300" i="1"/>
  <c r="I299" i="1"/>
  <c r="I298" i="1"/>
  <c r="I297" i="1"/>
  <c r="I296" i="1"/>
  <c r="I295" i="1"/>
  <c r="I294" i="1"/>
  <c r="I293" i="1"/>
  <c r="I292" i="1"/>
  <c r="I291" i="1"/>
  <c r="I290" i="1"/>
  <c r="I289" i="1"/>
  <c r="I288" i="1"/>
  <c r="I287" i="1"/>
  <c r="I286" i="1"/>
  <c r="I285" i="1"/>
  <c r="I284" i="1"/>
  <c r="I283" i="1"/>
  <c r="I282" i="1"/>
  <c r="I281" i="1"/>
  <c r="I280" i="1"/>
  <c r="I279" i="1"/>
  <c r="I278" i="1"/>
  <c r="I277" i="1"/>
  <c r="I276" i="1"/>
  <c r="I275" i="1"/>
  <c r="I274" i="1"/>
  <c r="I273" i="1"/>
  <c r="I272" i="1"/>
  <c r="I271" i="1"/>
  <c r="I270" i="1"/>
  <c r="I269" i="1"/>
  <c r="I268" i="1"/>
  <c r="I267" i="1"/>
  <c r="I266" i="1"/>
  <c r="I265" i="1"/>
  <c r="I264" i="1"/>
  <c r="I263" i="1"/>
  <c r="I262" i="1"/>
  <c r="I261" i="1"/>
  <c r="I260" i="1"/>
  <c r="I259" i="1"/>
  <c r="I258" i="1"/>
  <c r="I257" i="1"/>
  <c r="I256" i="1"/>
  <c r="I255" i="1"/>
  <c r="I254" i="1"/>
  <c r="I253" i="1"/>
  <c r="I252" i="1"/>
  <c r="I251" i="1"/>
  <c r="I250" i="1"/>
  <c r="I249" i="1"/>
  <c r="I248" i="1"/>
  <c r="I247" i="1"/>
  <c r="I246" i="1"/>
  <c r="I245" i="1"/>
  <c r="I244" i="1"/>
  <c r="I243" i="1"/>
  <c r="I242" i="1"/>
  <c r="I241" i="1"/>
  <c r="I240" i="1"/>
  <c r="I239" i="1"/>
  <c r="I238" i="1"/>
  <c r="I237" i="1"/>
  <c r="I236" i="1"/>
  <c r="I235" i="1"/>
  <c r="I234" i="1"/>
  <c r="I233" i="1"/>
  <c r="I232" i="1"/>
  <c r="I231" i="1"/>
  <c r="I230" i="1"/>
  <c r="I229" i="1"/>
  <c r="I228" i="1"/>
  <c r="I227" i="1"/>
  <c r="I226" i="1"/>
  <c r="I225" i="1"/>
  <c r="I224" i="1"/>
  <c r="I223" i="1"/>
  <c r="I222" i="1"/>
  <c r="I221" i="1"/>
  <c r="I220" i="1"/>
  <c r="I219" i="1"/>
  <c r="I218" i="1"/>
  <c r="I217" i="1"/>
  <c r="I216" i="1"/>
  <c r="I215" i="1"/>
  <c r="I214" i="1"/>
  <c r="I213" i="1"/>
  <c r="I212" i="1"/>
  <c r="I211" i="1"/>
  <c r="I210" i="1"/>
  <c r="I209" i="1"/>
  <c r="I208" i="1"/>
  <c r="I207" i="1"/>
  <c r="I206" i="1"/>
  <c r="I205" i="1"/>
  <c r="I204" i="1"/>
  <c r="I203" i="1"/>
  <c r="I202" i="1"/>
  <c r="I201" i="1"/>
  <c r="I200" i="1"/>
  <c r="I199" i="1"/>
  <c r="I198" i="1"/>
  <c r="I197" i="1"/>
  <c r="I196" i="1"/>
  <c r="I195" i="1"/>
  <c r="I194" i="1"/>
  <c r="I193" i="1"/>
  <c r="I192" i="1"/>
  <c r="I191" i="1"/>
  <c r="I190" i="1"/>
  <c r="I189" i="1"/>
  <c r="I188" i="1"/>
  <c r="I187" i="1"/>
  <c r="I186" i="1"/>
  <c r="I185" i="1"/>
  <c r="I184" i="1"/>
  <c r="I183" i="1"/>
  <c r="I182" i="1"/>
  <c r="I181" i="1"/>
  <c r="I180" i="1"/>
  <c r="I179" i="1"/>
  <c r="I178" i="1"/>
  <c r="I177" i="1"/>
  <c r="I176" i="1"/>
  <c r="I175" i="1"/>
  <c r="I174" i="1"/>
  <c r="I173" i="1"/>
  <c r="I172" i="1"/>
  <c r="I171" i="1"/>
  <c r="I170" i="1"/>
  <c r="I169" i="1"/>
  <c r="I168" i="1"/>
  <c r="I167" i="1"/>
  <c r="I166" i="1"/>
  <c r="I165" i="1"/>
  <c r="I164" i="1"/>
  <c r="I163" i="1"/>
  <c r="I162" i="1"/>
  <c r="I161" i="1"/>
  <c r="I160" i="1"/>
  <c r="I159" i="1"/>
  <c r="I158" i="1"/>
  <c r="I157" i="1"/>
  <c r="I156" i="1"/>
  <c r="I155" i="1"/>
  <c r="I154" i="1"/>
  <c r="I153" i="1"/>
  <c r="I152" i="1"/>
  <c r="I151" i="1"/>
  <c r="I150" i="1"/>
  <c r="I149" i="1"/>
  <c r="I148" i="1"/>
  <c r="I147" i="1"/>
  <c r="I146" i="1"/>
  <c r="I145" i="1"/>
  <c r="I144" i="1"/>
  <c r="I143" i="1"/>
  <c r="I142" i="1"/>
  <c r="I141" i="1"/>
  <c r="I140" i="1"/>
  <c r="I139" i="1"/>
  <c r="I138" i="1"/>
  <c r="I137" i="1"/>
  <c r="I136" i="1"/>
  <c r="I135" i="1"/>
  <c r="I134" i="1"/>
  <c r="I133" i="1"/>
  <c r="I132" i="1"/>
  <c r="I131" i="1"/>
  <c r="I130" i="1"/>
  <c r="I129" i="1"/>
  <c r="I128" i="1"/>
  <c r="I127" i="1"/>
  <c r="I126" i="1"/>
  <c r="I125" i="1"/>
  <c r="I124" i="1"/>
  <c r="I123" i="1"/>
  <c r="I122" i="1"/>
  <c r="I121" i="1"/>
  <c r="I120" i="1"/>
  <c r="I119" i="1"/>
  <c r="I118" i="1"/>
  <c r="I117" i="1"/>
  <c r="I116" i="1"/>
  <c r="I115" i="1"/>
  <c r="I114" i="1"/>
  <c r="I113" i="1"/>
  <c r="I112" i="1"/>
  <c r="I111" i="1"/>
  <c r="I110" i="1"/>
  <c r="I109" i="1"/>
  <c r="I108" i="1"/>
  <c r="I107" i="1"/>
  <c r="I106" i="1"/>
  <c r="I105" i="1"/>
  <c r="I104" i="1"/>
  <c r="I103" i="1"/>
  <c r="I102" i="1"/>
  <c r="I101" i="1"/>
  <c r="I100" i="1"/>
  <c r="I99" i="1"/>
  <c r="I98" i="1"/>
  <c r="I97" i="1"/>
  <c r="I96" i="1"/>
  <c r="I95" i="1"/>
  <c r="I94" i="1"/>
  <c r="I93" i="1"/>
  <c r="I92" i="1"/>
  <c r="I91" i="1"/>
  <c r="I90" i="1"/>
  <c r="I89" i="1"/>
  <c r="I88" i="1"/>
  <c r="I87" i="1"/>
  <c r="I86" i="1"/>
  <c r="I85" i="1"/>
  <c r="I84" i="1"/>
  <c r="I83" i="1"/>
  <c r="I82" i="1"/>
  <c r="I81" i="1"/>
  <c r="I80" i="1"/>
  <c r="I79" i="1"/>
  <c r="I78" i="1"/>
  <c r="I77" i="1"/>
  <c r="I76" i="1"/>
  <c r="I75" i="1"/>
  <c r="I74" i="1"/>
  <c r="I73" i="1"/>
  <c r="I72" i="1"/>
  <c r="I71" i="1"/>
  <c r="I70" i="1"/>
  <c r="I69" i="1"/>
  <c r="I68" i="1"/>
  <c r="I67" i="1"/>
  <c r="I66" i="1"/>
  <c r="I65" i="1"/>
  <c r="I64" i="1"/>
  <c r="I63" i="1"/>
  <c r="I62" i="1"/>
  <c r="I61" i="1"/>
  <c r="I60" i="1"/>
  <c r="I59" i="1"/>
  <c r="I58" i="1"/>
  <c r="I57" i="1"/>
  <c r="I56" i="1"/>
  <c r="I55" i="1"/>
  <c r="I54" i="1"/>
  <c r="I53" i="1"/>
  <c r="I52" i="1"/>
  <c r="I51" i="1"/>
  <c r="I50" i="1"/>
  <c r="I49" i="1"/>
  <c r="I48" i="1"/>
  <c r="I47" i="1"/>
  <c r="I46" i="1"/>
  <c r="I45" i="1"/>
  <c r="I44" i="1"/>
  <c r="I43" i="1"/>
  <c r="I42" i="1"/>
  <c r="I41" i="1"/>
  <c r="I40" i="1"/>
  <c r="I39" i="1"/>
  <c r="I38" i="1"/>
  <c r="I37" i="1"/>
  <c r="I36" i="1"/>
  <c r="I35" i="1"/>
  <c r="I34" i="1"/>
  <c r="I33" i="1"/>
  <c r="I32" i="1"/>
  <c r="I31" i="1"/>
  <c r="I30" i="1"/>
  <c r="I29" i="1"/>
  <c r="I28" i="1"/>
  <c r="I27" i="1"/>
  <c r="I26" i="1"/>
  <c r="I25" i="1"/>
  <c r="I24" i="1"/>
  <c r="I23" i="1"/>
  <c r="I22" i="1"/>
  <c r="I21" i="1"/>
  <c r="I20" i="1"/>
  <c r="I19" i="1"/>
  <c r="I18" i="1"/>
  <c r="I17" i="1"/>
  <c r="I16" i="1"/>
  <c r="I15" i="1"/>
  <c r="I14" i="1"/>
  <c r="I13" i="1"/>
  <c r="I12" i="1"/>
  <c r="I11" i="1"/>
  <c r="I10" i="1"/>
  <c r="I9" i="1"/>
  <c r="I8" i="1"/>
  <c r="I7" i="1"/>
  <c r="F17" i="4" l="1"/>
  <c r="F11" i="4"/>
  <c r="F15" i="4"/>
  <c r="F16" i="4"/>
  <c r="F13" i="4"/>
  <c r="F35" i="4"/>
  <c r="F12" i="4"/>
  <c r="F40" i="4"/>
  <c r="F10" i="4"/>
  <c r="F18" i="4"/>
  <c r="F22" i="4"/>
  <c r="F44" i="4"/>
  <c r="F9" i="4"/>
  <c r="F41" i="4"/>
  <c r="F19" i="4"/>
  <c r="F28" i="4"/>
  <c r="F25" i="4"/>
  <c r="F42" i="4"/>
  <c r="F34" i="4"/>
  <c r="F30" i="4"/>
  <c r="F24" i="4"/>
  <c r="F46" i="4"/>
  <c r="F14" i="4"/>
  <c r="F37" i="4"/>
  <c r="F21" i="4"/>
  <c r="F47" i="4"/>
  <c r="F31" i="4"/>
  <c r="F38" i="4"/>
  <c r="F48" i="4"/>
  <c r="F36" i="4"/>
  <c r="F20" i="4"/>
  <c r="F49" i="4"/>
  <c r="F33" i="4"/>
  <c r="F43" i="4"/>
  <c r="F27" i="4"/>
  <c r="F32" i="4"/>
  <c r="F26" i="4"/>
  <c r="F45" i="4"/>
  <c r="F29" i="4"/>
  <c r="F39" i="4"/>
  <c r="F23" i="4"/>
  <c r="F50" i="4"/>
  <c r="P3" i="1"/>
  <c r="E8" i="4" l="1"/>
  <c r="F8" i="4"/>
</calcChain>
</file>

<file path=xl/sharedStrings.xml><?xml version="1.0" encoding="utf-8"?>
<sst xmlns="http://schemas.openxmlformats.org/spreadsheetml/2006/main" count="180" uniqueCount="156">
  <si>
    <t>Bus Inventory and Ending Odometer Summary Report - Form "F"</t>
  </si>
  <si>
    <t>District:</t>
  </si>
  <si>
    <t>Serial Number</t>
  </si>
  <si>
    <t>Bus #</t>
  </si>
  <si>
    <t>Beginning Odometer</t>
  </si>
  <si>
    <t>Ending Odometer</t>
  </si>
  <si>
    <t>Difference</t>
  </si>
  <si>
    <t>Miles</t>
  </si>
  <si>
    <t>Model Year</t>
  </si>
  <si>
    <t>Seating Capacity</t>
  </si>
  <si>
    <t>Body</t>
  </si>
  <si>
    <t>Engine Model</t>
  </si>
  <si>
    <t>Bus Type</t>
  </si>
  <si>
    <t>Purchase Year</t>
  </si>
  <si>
    <t>Date Received</t>
  </si>
  <si>
    <t>Original Cost</t>
  </si>
  <si>
    <t>Purchase Information</t>
  </si>
  <si>
    <t xml:space="preserve">Bus Inventory </t>
  </si>
  <si>
    <t>Instructions</t>
  </si>
  <si>
    <t>The year the bus was manufactured</t>
  </si>
  <si>
    <t>The manufacturer's listed maximum seating capacity</t>
  </si>
  <si>
    <t>01 - Amtran</t>
  </si>
  <si>
    <t>Auto Trans (Y/N)</t>
  </si>
  <si>
    <t>Yes or No. Either it has or does not have an automatic transmission.</t>
  </si>
  <si>
    <t>Wheel Chair (Y/N)</t>
  </si>
  <si>
    <t>Yes or No. Either it has or does not have a wheel chair lift.</t>
  </si>
  <si>
    <t>Date:</t>
  </si>
  <si>
    <t>Trans2012</t>
  </si>
  <si>
    <t>Comments</t>
  </si>
  <si>
    <t>Total Odometer:</t>
  </si>
  <si>
    <t>Total # of buses</t>
  </si>
  <si>
    <t>School Year:</t>
  </si>
  <si>
    <t>Serial Number / VIN</t>
  </si>
  <si>
    <t>D</t>
  </si>
  <si>
    <t>A</t>
  </si>
  <si>
    <t>C</t>
  </si>
  <si>
    <t>Bus Statistics</t>
  </si>
  <si>
    <t>Types of Buses by Model Year</t>
  </si>
  <si>
    <t># by Bus Capacity</t>
  </si>
  <si>
    <t># by Body Type</t>
  </si>
  <si>
    <t># by Price Range</t>
  </si>
  <si>
    <t>B</t>
  </si>
  <si>
    <t>Totals</t>
  </si>
  <si>
    <t>Capacity</t>
  </si>
  <si>
    <t>#</t>
  </si>
  <si>
    <t>Type</t>
  </si>
  <si>
    <t>Price Range</t>
  </si>
  <si>
    <t>15 -25</t>
  </si>
  <si>
    <t>Amtran</t>
  </si>
  <si>
    <t>0 - 25,000</t>
  </si>
  <si>
    <t>26-35</t>
  </si>
  <si>
    <t>25,001 - 50,000</t>
  </si>
  <si>
    <t>36-45</t>
  </si>
  <si>
    <t>Blue Bird</t>
  </si>
  <si>
    <t>50,001 - 75,000</t>
  </si>
  <si>
    <t>46-55</t>
  </si>
  <si>
    <t>56-65</t>
  </si>
  <si>
    <t>100,001 - 125,000</t>
  </si>
  <si>
    <t>66-75</t>
  </si>
  <si>
    <t>125,001 - 150,000</t>
  </si>
  <si>
    <t>76-85</t>
  </si>
  <si>
    <t>150,001 - 175,000</t>
  </si>
  <si>
    <t>Total</t>
  </si>
  <si>
    <t>175,001 - 200,000</t>
  </si>
  <si>
    <t>Midbus</t>
  </si>
  <si>
    <t># by Fuel Type</t>
  </si>
  <si>
    <t>Thomas</t>
  </si>
  <si>
    <t>Wheel Chair</t>
  </si>
  <si>
    <t>Diesel</t>
  </si>
  <si>
    <t>CNG</t>
  </si>
  <si>
    <t>Wayne</t>
  </si>
  <si>
    <t>Gas</t>
  </si>
  <si>
    <t>Other</t>
  </si>
  <si>
    <t>75,001 - 100,000</t>
  </si>
  <si>
    <t>International</t>
  </si>
  <si>
    <t>Bus Information</t>
  </si>
  <si>
    <t>1)</t>
  </si>
  <si>
    <t>Spare (Y)</t>
  </si>
  <si>
    <t>2)</t>
  </si>
  <si>
    <t xml:space="preserve">3) </t>
  </si>
  <si>
    <t xml:space="preserve">New Bus (Y) </t>
  </si>
  <si>
    <t>If the bus was new, input a "Y" in the New Bus (Y) column.</t>
  </si>
  <si>
    <t>Input the ending odometer.</t>
  </si>
  <si>
    <t>If the bus was a spare, input a "Y" in the Spare (Y) column.</t>
  </si>
  <si>
    <t>4)</t>
  </si>
  <si>
    <t>If the bus was sold, input a date in the Disposal date column.</t>
  </si>
  <si>
    <t>5)</t>
  </si>
  <si>
    <t>Input comments as needed to explain extraordinary circumstances</t>
  </si>
  <si>
    <t>Common Scenarios</t>
  </si>
  <si>
    <t xml:space="preserve">If the odometer breaks, input the ending odometer of the old one in the provided </t>
  </si>
  <si>
    <t xml:space="preserve">place, and input a comment stating that the odometer broke and to see line # </t>
  </si>
  <si>
    <t xml:space="preserve">(line where you input the information for the new odometer). Then input the </t>
  </si>
  <si>
    <t>insert lines!!!</t>
  </si>
  <si>
    <r>
      <t xml:space="preserve">information from the new odometer in the next available line. </t>
    </r>
    <r>
      <rPr>
        <b/>
        <sz val="11"/>
        <color theme="1"/>
        <rFont val="Calibri"/>
        <family val="2"/>
        <scheme val="minor"/>
      </rPr>
      <t>Please do not</t>
    </r>
  </si>
  <si>
    <t xml:space="preserve">Please do not make any changes to the format of this report by adding deleting lines, etc. In order for the system to make proper calculations and to record the correct statistics the formatting has to </t>
  </si>
  <si>
    <t>remain unchanged.</t>
  </si>
  <si>
    <t>Bus Inventory</t>
  </si>
  <si>
    <t>02 - Blue Bird</t>
  </si>
  <si>
    <t>03 - International</t>
  </si>
  <si>
    <t>04 - Midbus</t>
  </si>
  <si>
    <t>05 - Thomas</t>
  </si>
  <si>
    <t>06 - Wayne</t>
  </si>
  <si>
    <t>07 - Other</t>
  </si>
  <si>
    <t>01 - Chevrolet</t>
  </si>
  <si>
    <t>02 - Dodge</t>
  </si>
  <si>
    <t>03 - Ford</t>
  </si>
  <si>
    <t>04 - GMC</t>
  </si>
  <si>
    <t>05 - Navistar Int.</t>
  </si>
  <si>
    <t>07 - Diesel Cat</t>
  </si>
  <si>
    <t>10 - CNG Chevrolet</t>
  </si>
  <si>
    <t>11 - CHG John Deere</t>
  </si>
  <si>
    <t>12 - Mercedes</t>
  </si>
  <si>
    <t>13 - Other</t>
  </si>
  <si>
    <t>Bus Inventory (cont.)</t>
  </si>
  <si>
    <t>A Type "A" school bus is a conversion or body constructed upon a van-type or cutaway</t>
  </si>
  <si>
    <t>front-section vehicle with a left-side driver’s door, designed for carrying more than 10 persons. This definition</t>
  </si>
  <si>
    <t>shall include two classifications: Type A-I, with a Gross Vehicle Weight Rating (GVWR) over 10,000 pounds</t>
  </si>
  <si>
    <t>and Type A-II, with a GVWR of 10,000 pounds and under.</t>
  </si>
  <si>
    <t>A Type "B" school bus is a conversion or body constructed and installed upon a van</t>
  </si>
  <si>
    <t>or front-section vehicle chassis, or stripped chassis, with a GVWR of more than 10,000 pounds, and designed</t>
  </si>
  <si>
    <t>to carry more than 10 persons including the driver. Part of the engine is beneath and/or behind the windshield</t>
  </si>
  <si>
    <t>and beside the driver's seat. The entrance door is behind the front wheels.</t>
  </si>
  <si>
    <t>A Type "C" school bus is a body installed upon a flat back cowl chassis with a GVWR</t>
  </si>
  <si>
    <t>of more than 10,000 pounds that is designed for carrying more than ten persons including the driver. All of</t>
  </si>
  <si>
    <t>the engine is in front of the windshield and the entrance door is behind the front wheels.</t>
  </si>
  <si>
    <t>A Type "D" school bus is a body installed upon a chassis, with the engine mounted in</t>
  </si>
  <si>
    <t>the front, midships, or rear, with a GVWR of more than 10,000 pounds, designed to carry more than 10</t>
  </si>
  <si>
    <t>persons including the driver. The engine may be behind the windshield and beside the driver's seat, at the</t>
  </si>
  <si>
    <t>rear of the bus, behind the rear wheels, or midships between the front and rear axles. The entrance door is</t>
  </si>
  <si>
    <t>ahead of the front wheels.</t>
  </si>
  <si>
    <t>Fuel Type</t>
  </si>
  <si>
    <t>Fuel Type (C, D, E, G, H, P)</t>
  </si>
  <si>
    <t>Electric</t>
  </si>
  <si>
    <t>Hybrid</t>
  </si>
  <si>
    <t>Propane</t>
  </si>
  <si>
    <t>C = CNG</t>
  </si>
  <si>
    <t>D = Diesel</t>
  </si>
  <si>
    <t>E = Electric</t>
  </si>
  <si>
    <t>G = Gas</t>
  </si>
  <si>
    <t>H = Hybrid</t>
  </si>
  <si>
    <t>P = Propane</t>
  </si>
  <si>
    <t>Retrofitted (Y/N)</t>
  </si>
  <si>
    <t>Yes or No. Has the bus been retrofitted to burn cleaner?</t>
  </si>
  <si>
    <t>Retrofitted</t>
  </si>
  <si>
    <t>Retro-fitted      (Y / N)</t>
  </si>
  <si>
    <t>08 - Diesel Detroit</t>
  </si>
  <si>
    <t>06 - Diesel Cummins</t>
  </si>
  <si>
    <t>09 - CNG Cummins</t>
  </si>
  <si>
    <t>Retired Date</t>
  </si>
  <si>
    <t>Salvage $</t>
  </si>
  <si>
    <t>Retired From Service</t>
  </si>
  <si>
    <t>Depreciation Cost</t>
  </si>
  <si>
    <t>Total number of buses</t>
  </si>
  <si>
    <t>Total number of buses being retired</t>
  </si>
  <si>
    <t>Average Depreciation Cost</t>
  </si>
  <si>
    <t>2014 - 2015</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</si>
</sst>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5" formatCode="&quot;$&quot;#,##0_);\(&quot;$&quot;#,##0\)"/>
    <numFmt numFmtId="44" formatCode="_(&quot;$&quot;* #,##0.00_);_(&quot;$&quot;* \(#,##0.00\);_(&quot;$&quot;* &quot;-&quot;??_);_(@_)"/>
    <numFmt numFmtId="164" formatCode="&quot;$&quot;#,##0"/>
    <numFmt numFmtId="165" formatCode="#,##0.0"/>
    <numFmt numFmtId="166" formatCode="[$-409]General"/>
    <numFmt numFmtId="167" formatCode="[$$-409]#,##0.00;[Red]&quot;-&quot;[$$-409]#,##0.00"/>
    <numFmt numFmtId="168" formatCode="m/d/yy;@"/>
    <numFmt numFmtId="169" formatCode="&quot;$&quot;#,##0.00"/>
  </numFmts>
  <fonts count="52" x14ac:knownFonts="1">
    <font>
      <sz val="11"/>
      <color theme="1"/>
      <name val="Calibri"/>
      <family val="2"/>
      <scheme val="minor"/>
    </font>
    <font>
      <b/>
      <sz val="11"/>
      <color theme="1"/>
      <name val="Calibri"/>
      <family val="2"/>
      <scheme val="minor"/>
    </font>
    <font>
      <b/>
      <sz val="20"/>
      <color theme="1"/>
      <name val="Calibri"/>
      <family val="2"/>
      <scheme val="minor"/>
    </font>
    <font>
      <b/>
      <sz val="14"/>
      <color theme="1"/>
      <name val="Calibri"/>
      <family val="2"/>
      <scheme val="minor"/>
    </font>
    <font>
      <sz val="11"/>
      <color theme="1"/>
      <name val="Calibri"/>
      <family val="2"/>
      <scheme val="minor"/>
    </font>
    <font>
      <sz val="11"/>
      <color theme="0"/>
      <name val="Calibri"/>
      <family val="2"/>
      <scheme val="minor"/>
    </font>
    <font>
      <b/>
      <sz val="12"/>
      <color theme="1"/>
      <name val="Calibri"/>
      <family val="2"/>
      <scheme val="minor"/>
    </font>
    <font>
      <sz val="11"/>
      <color theme="1"/>
      <name val="Arial"/>
      <family val="2"/>
    </font>
    <font>
      <sz val="11"/>
      <color rgb="FF000000"/>
      <name val="Calibri"/>
      <family val="2"/>
    </font>
    <font>
      <b/>
      <i/>
      <sz val="16"/>
      <color theme="1"/>
      <name val="Arial"/>
      <family val="2"/>
    </font>
    <font>
      <b/>
      <i/>
      <u/>
      <sz val="11"/>
      <color theme="1"/>
      <name val="Arial"/>
      <family val="2"/>
    </font>
    <font>
      <b/>
      <sz val="11"/>
      <color indexed="8"/>
      <name val="Calibri"/>
      <family val="2"/>
    </font>
    <font>
      <sz val="10"/>
      <color indexed="8"/>
      <name val="Arial"/>
      <family val="2"/>
    </font>
    <font>
      <sz val="11"/>
      <color indexed="8"/>
      <name val="Calibri"/>
      <family val="2"/>
    </font>
    <font>
      <sz val="11"/>
      <color indexed="10"/>
      <name val="Calibri"/>
      <family val="2"/>
    </font>
    <font>
      <sz val="10"/>
      <name val="Arial"/>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17"/>
      <name val="Calibri"/>
      <family val="2"/>
    </font>
    <font>
      <sz val="11"/>
      <color indexed="20"/>
      <name val="Calibri"/>
      <family val="2"/>
    </font>
    <font>
      <sz val="11"/>
      <color indexed="60"/>
      <name val="Calibri"/>
      <family val="2"/>
    </font>
    <font>
      <sz val="11"/>
      <color indexed="62"/>
      <name val="Calibri"/>
      <family val="2"/>
    </font>
    <font>
      <b/>
      <sz val="11"/>
      <color indexed="63"/>
      <name val="Calibri"/>
      <family val="2"/>
    </font>
    <font>
      <b/>
      <sz val="11"/>
      <color indexed="52"/>
      <name val="Calibri"/>
      <family val="2"/>
    </font>
    <font>
      <sz val="11"/>
      <color indexed="52"/>
      <name val="Calibri"/>
      <family val="2"/>
    </font>
    <font>
      <b/>
      <sz val="11"/>
      <color indexed="9"/>
      <name val="Calibri"/>
      <family val="2"/>
    </font>
    <font>
      <i/>
      <sz val="11"/>
      <color indexed="23"/>
      <name val="Calibri"/>
      <family val="2"/>
    </font>
    <font>
      <sz val="11"/>
      <color indexed="9"/>
      <name val="Calibri"/>
      <family val="2"/>
    </font>
    <font>
      <sz val="10"/>
      <name val="Verdana"/>
      <family val="2"/>
    </font>
    <font>
      <sz val="11"/>
      <color indexed="8"/>
      <name val="Calibri"/>
      <family val="2"/>
      <scheme val="minor"/>
    </font>
    <font>
      <sz val="12"/>
      <color indexed="8"/>
      <name val="Verdana"/>
      <family val="2"/>
    </font>
    <font>
      <sz val="12"/>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indexed="8"/>
      <name val="Arial"/>
      <family val="2"/>
    </font>
    <font>
      <b/>
      <i/>
      <sz val="16"/>
      <color indexed="8"/>
      <name val="Arial"/>
      <family val="2"/>
    </font>
    <font>
      <b/>
      <i/>
      <u/>
      <sz val="11"/>
      <color indexed="8"/>
      <name val="Arial"/>
      <family val="2"/>
    </font>
    <font>
      <sz val="12"/>
      <name val="Arial"/>
      <family val="2"/>
    </font>
  </fonts>
  <fills count="57">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72">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top style="medium">
        <color indexed="64"/>
      </top>
      <bottom/>
      <diagonal/>
    </border>
    <border>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right style="thin">
        <color indexed="64"/>
      </right>
      <top style="medium">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s>
  <cellStyleXfs count="142">
    <xf numFmtId="0" fontId="0" fillId="0" borderId="0"/>
    <xf numFmtId="0" fontId="7" fillId="0" borderId="0"/>
    <xf numFmtId="166" fontId="8" fillId="0" borderId="0"/>
    <xf numFmtId="0" fontId="9" fillId="0" borderId="0">
      <alignment horizontal="center"/>
    </xf>
    <xf numFmtId="0" fontId="9" fillId="0" borderId="0">
      <alignment horizontal="center" textRotation="90"/>
    </xf>
    <xf numFmtId="0" fontId="10" fillId="0" borderId="0"/>
    <xf numFmtId="167" fontId="10" fillId="0" borderId="0"/>
    <xf numFmtId="0" fontId="13" fillId="4" borderId="0" applyNumberFormat="0" applyBorder="0" applyAlignment="0" applyProtection="0"/>
    <xf numFmtId="0" fontId="13" fillId="5" borderId="0" applyNumberFormat="0" applyBorder="0" applyAlignment="0" applyProtection="0"/>
    <xf numFmtId="0" fontId="13" fillId="6"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1" borderId="0" applyNumberFormat="0" applyBorder="0" applyAlignment="0" applyProtection="0"/>
    <xf numFmtId="0" fontId="13" fillId="12" borderId="0" applyNumberFormat="0" applyBorder="0" applyAlignment="0" applyProtection="0"/>
    <xf numFmtId="0" fontId="13" fillId="7" borderId="0" applyNumberFormat="0" applyBorder="0" applyAlignment="0" applyProtection="0"/>
    <xf numFmtId="0" fontId="13" fillId="10" borderId="0" applyNumberFormat="0" applyBorder="0" applyAlignment="0" applyProtection="0"/>
    <xf numFmtId="0" fontId="13" fillId="13" borderId="0" applyNumberFormat="0" applyBorder="0" applyAlignment="0" applyProtection="0"/>
    <xf numFmtId="0" fontId="29" fillId="14" borderId="0" applyNumberFormat="0" applyBorder="0" applyAlignment="0" applyProtection="0"/>
    <xf numFmtId="0" fontId="29" fillId="11" borderId="0" applyNumberFormat="0" applyBorder="0" applyAlignment="0" applyProtection="0"/>
    <xf numFmtId="0" fontId="29" fillId="12" borderId="0" applyNumberFormat="0" applyBorder="0" applyAlignment="0" applyProtection="0"/>
    <xf numFmtId="0" fontId="29" fillId="15" borderId="0" applyNumberFormat="0" applyBorder="0" applyAlignment="0" applyProtection="0"/>
    <xf numFmtId="0" fontId="29" fillId="16" borderId="0" applyNumberFormat="0" applyBorder="0" applyAlignment="0" applyProtection="0"/>
    <xf numFmtId="0" fontId="29" fillId="17" borderId="0" applyNumberFormat="0" applyBorder="0" applyAlignment="0" applyProtection="0"/>
    <xf numFmtId="0" fontId="29" fillId="18" borderId="0" applyNumberFormat="0" applyBorder="0" applyAlignment="0" applyProtection="0"/>
    <xf numFmtId="0" fontId="29" fillId="19" borderId="0" applyNumberFormat="0" applyBorder="0" applyAlignment="0" applyProtection="0"/>
    <xf numFmtId="0" fontId="29" fillId="20" borderId="0" applyNumberFormat="0" applyBorder="0" applyAlignment="0" applyProtection="0"/>
    <xf numFmtId="0" fontId="29" fillId="15" borderId="0" applyNumberFormat="0" applyBorder="0" applyAlignment="0" applyProtection="0"/>
    <xf numFmtId="0" fontId="29" fillId="16" borderId="0" applyNumberFormat="0" applyBorder="0" applyAlignment="0" applyProtection="0"/>
    <xf numFmtId="0" fontId="29" fillId="21" borderId="0" applyNumberFormat="0" applyBorder="0" applyAlignment="0" applyProtection="0"/>
    <xf numFmtId="0" fontId="21" fillId="5" borderId="0" applyNumberFormat="0" applyBorder="0" applyAlignment="0" applyProtection="0"/>
    <xf numFmtId="0" fontId="25" fillId="22" borderId="32" applyNumberFormat="0" applyAlignment="0" applyProtection="0"/>
    <xf numFmtId="0" fontId="27" fillId="23" borderId="33" applyNumberFormat="0" applyAlignment="0" applyProtection="0"/>
    <xf numFmtId="44" fontId="13" fillId="0" borderId="0" applyFont="0" applyFill="0" applyBorder="0" applyAlignment="0" applyProtection="0"/>
    <xf numFmtId="0" fontId="28" fillId="0" borderId="0" applyNumberFormat="0" applyFill="0" applyBorder="0" applyAlignment="0" applyProtection="0"/>
    <xf numFmtId="0" fontId="20" fillId="6" borderId="0" applyNumberFormat="0" applyBorder="0" applyAlignment="0" applyProtection="0"/>
    <xf numFmtId="0" fontId="17" fillId="0" borderId="34" applyNumberFormat="0" applyFill="0" applyAlignment="0" applyProtection="0"/>
    <xf numFmtId="0" fontId="18" fillId="0" borderId="35" applyNumberFormat="0" applyFill="0" applyAlignment="0" applyProtection="0"/>
    <xf numFmtId="0" fontId="19" fillId="0" borderId="36" applyNumberFormat="0" applyFill="0" applyAlignment="0" applyProtection="0"/>
    <xf numFmtId="0" fontId="19" fillId="0" borderId="0" applyNumberFormat="0" applyFill="0" applyBorder="0" applyAlignment="0" applyProtection="0"/>
    <xf numFmtId="0" fontId="23" fillId="9" borderId="32" applyNumberFormat="0" applyAlignment="0" applyProtection="0"/>
    <xf numFmtId="0" fontId="26" fillId="0" borderId="37" applyNumberFormat="0" applyFill="0" applyAlignment="0" applyProtection="0"/>
    <xf numFmtId="0" fontId="22" fillId="24" borderId="0" applyNumberFormat="0" applyBorder="0" applyAlignment="0" applyProtection="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3" fillId="0" borderId="0"/>
    <xf numFmtId="0" fontId="15" fillId="0" borderId="0"/>
    <xf numFmtId="0" fontId="15" fillId="0" borderId="0"/>
    <xf numFmtId="0" fontId="7" fillId="0" borderId="0"/>
    <xf numFmtId="0" fontId="30" fillId="0" borderId="0"/>
    <xf numFmtId="0" fontId="15" fillId="0" borderId="0"/>
    <xf numFmtId="0" fontId="15" fillId="0" borderId="0"/>
    <xf numFmtId="0" fontId="15" fillId="0" borderId="0"/>
    <xf numFmtId="0" fontId="15" fillId="0" borderId="0"/>
    <xf numFmtId="0" fontId="15" fillId="0" borderId="0"/>
    <xf numFmtId="0" fontId="13" fillId="25" borderId="38" applyNumberFormat="0" applyFont="0" applyAlignment="0" applyProtection="0"/>
    <xf numFmtId="0" fontId="24" fillId="22" borderId="39" applyNumberFormat="0" applyAlignment="0" applyProtection="0"/>
    <xf numFmtId="0" fontId="16" fillId="0" borderId="0" applyNumberFormat="0" applyFill="0" applyBorder="0" applyAlignment="0" applyProtection="0"/>
    <xf numFmtId="0" fontId="11" fillId="0" borderId="40" applyNumberFormat="0" applyFill="0" applyAlignment="0" applyProtection="0"/>
    <xf numFmtId="0" fontId="14" fillId="0" borderId="0" applyNumberFormat="0" applyFill="0" applyBorder="0" applyAlignment="0" applyProtection="0"/>
    <xf numFmtId="0" fontId="12" fillId="0" borderId="0"/>
    <xf numFmtId="0" fontId="32" fillId="0" borderId="0" applyNumberFormat="0" applyFill="0" applyBorder="0" applyProtection="0">
      <alignment vertical="top"/>
    </xf>
    <xf numFmtId="0" fontId="25" fillId="22" borderId="32" applyNumberFormat="0" applyAlignment="0" applyProtection="0"/>
    <xf numFmtId="0" fontId="23" fillId="9" borderId="32" applyNumberFormat="0" applyAlignment="0" applyProtection="0"/>
    <xf numFmtId="0" fontId="13" fillId="25" borderId="38" applyNumberFormat="0" applyFont="0" applyAlignment="0" applyProtection="0"/>
    <xf numFmtId="0" fontId="24" fillId="22" borderId="39" applyNumberFormat="0" applyAlignment="0" applyProtection="0"/>
    <xf numFmtId="0" fontId="11" fillId="0" borderId="40" applyNumberFormat="0" applyFill="0" applyAlignment="0" applyProtection="0"/>
    <xf numFmtId="0" fontId="30" fillId="0" borderId="0"/>
    <xf numFmtId="0" fontId="32" fillId="0" borderId="0" applyNumberFormat="0" applyFill="0" applyBorder="0" applyProtection="0">
      <alignment vertical="top"/>
    </xf>
    <xf numFmtId="0" fontId="34" fillId="0" borderId="0" applyNumberFormat="0" applyFill="0" applyBorder="0" applyAlignment="0" applyProtection="0"/>
    <xf numFmtId="0" fontId="35" fillId="0" borderId="55" applyNumberFormat="0" applyFill="0" applyAlignment="0" applyProtection="0"/>
    <xf numFmtId="0" fontId="36" fillId="0" borderId="56" applyNumberFormat="0" applyFill="0" applyAlignment="0" applyProtection="0"/>
    <xf numFmtId="0" fontId="37" fillId="0" borderId="57" applyNumberFormat="0" applyFill="0" applyAlignment="0" applyProtection="0"/>
    <xf numFmtId="0" fontId="37" fillId="0" borderId="0" applyNumberFormat="0" applyFill="0" applyBorder="0" applyAlignment="0" applyProtection="0"/>
    <xf numFmtId="0" fontId="38" fillId="26" borderId="0" applyNumberFormat="0" applyBorder="0" applyAlignment="0" applyProtection="0"/>
    <xf numFmtId="0" fontId="39" fillId="27" borderId="0" applyNumberFormat="0" applyBorder="0" applyAlignment="0" applyProtection="0"/>
    <xf numFmtId="0" fontId="40" fillId="28" borderId="0" applyNumberFormat="0" applyBorder="0" applyAlignment="0" applyProtection="0"/>
    <xf numFmtId="0" fontId="41" fillId="29" borderId="58" applyNumberFormat="0" applyAlignment="0" applyProtection="0"/>
    <xf numFmtId="0" fontId="42" fillId="30" borderId="59" applyNumberFormat="0" applyAlignment="0" applyProtection="0"/>
    <xf numFmtId="0" fontId="43" fillId="30" borderId="58" applyNumberFormat="0" applyAlignment="0" applyProtection="0"/>
    <xf numFmtId="0" fontId="44" fillId="0" borderId="60" applyNumberFormat="0" applyFill="0" applyAlignment="0" applyProtection="0"/>
    <xf numFmtId="0" fontId="45" fillId="31" borderId="61" applyNumberFormat="0" applyAlignment="0" applyProtection="0"/>
    <xf numFmtId="0" fontId="46" fillId="0" borderId="0" applyNumberFormat="0" applyFill="0" applyBorder="0" applyAlignment="0" applyProtection="0"/>
    <xf numFmtId="0" fontId="4" fillId="32" borderId="62" applyNumberFormat="0" applyFont="0" applyAlignment="0" applyProtection="0"/>
    <xf numFmtId="0" fontId="47" fillId="0" borderId="0" applyNumberFormat="0" applyFill="0" applyBorder="0" applyAlignment="0" applyProtection="0"/>
    <xf numFmtId="0" fontId="1" fillId="0" borderId="63" applyNumberFormat="0" applyFill="0" applyAlignment="0" applyProtection="0"/>
    <xf numFmtId="0" fontId="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5" fillId="36" borderId="0" applyNumberFormat="0" applyBorder="0" applyAlignment="0" applyProtection="0"/>
    <xf numFmtId="0" fontId="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5" fillId="40" borderId="0" applyNumberFormat="0" applyBorder="0" applyAlignment="0" applyProtection="0"/>
    <xf numFmtId="0" fontId="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5" fillId="44" borderId="0" applyNumberFormat="0" applyBorder="0" applyAlignment="0" applyProtection="0"/>
    <xf numFmtId="0" fontId="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5" fillId="48" borderId="0" applyNumberFormat="0" applyBorder="0" applyAlignment="0" applyProtection="0"/>
    <xf numFmtId="0" fontId="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5" fillId="52" borderId="0" applyNumberFormat="0" applyBorder="0" applyAlignment="0" applyProtection="0"/>
    <xf numFmtId="0" fontId="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5" fillId="56" borderId="0" applyNumberFormat="0" applyBorder="0" applyAlignment="0" applyProtection="0"/>
    <xf numFmtId="0" fontId="48" fillId="0" borderId="0"/>
    <xf numFmtId="0" fontId="49" fillId="0" borderId="0">
      <alignment horizontal="center" textRotation="90"/>
    </xf>
    <xf numFmtId="0" fontId="30" fillId="0" borderId="0"/>
    <xf numFmtId="166" fontId="13" fillId="0" borderId="0"/>
    <xf numFmtId="0" fontId="50" fillId="0" borderId="0"/>
    <xf numFmtId="0" fontId="30" fillId="0" borderId="0"/>
    <xf numFmtId="0" fontId="49" fillId="0" borderId="0">
      <alignment horizontal="center"/>
    </xf>
    <xf numFmtId="0" fontId="48" fillId="0" borderId="0"/>
    <xf numFmtId="167" fontId="50" fillId="0" borderId="0"/>
    <xf numFmtId="0" fontId="32" fillId="0" borderId="0" applyNumberFormat="0" applyFill="0" applyBorder="0" applyProtection="0">
      <alignment vertical="top"/>
    </xf>
    <xf numFmtId="0" fontId="7" fillId="0" borderId="0"/>
    <xf numFmtId="0" fontId="13" fillId="25" borderId="38" applyNumberFormat="0" applyFont="0" applyAlignment="0" applyProtection="0"/>
    <xf numFmtId="0" fontId="13" fillId="25" borderId="38" applyNumberFormat="0" applyFont="0" applyAlignment="0" applyProtection="0"/>
    <xf numFmtId="0" fontId="48" fillId="0" borderId="0"/>
    <xf numFmtId="0" fontId="24" fillId="22" borderId="39" applyNumberFormat="0" applyAlignment="0" applyProtection="0"/>
    <xf numFmtId="0" fontId="23" fillId="9" borderId="32" applyNumberFormat="0" applyAlignment="0" applyProtection="0"/>
    <xf numFmtId="0" fontId="24" fillId="22" borderId="39" applyNumberFormat="0" applyAlignment="0" applyProtection="0"/>
    <xf numFmtId="0" fontId="25" fillId="22" borderId="32" applyNumberFormat="0" applyAlignment="0" applyProtection="0"/>
    <xf numFmtId="0" fontId="23" fillId="9" borderId="32" applyNumberFormat="0" applyAlignment="0" applyProtection="0"/>
    <xf numFmtId="0" fontId="11" fillId="0" borderId="40" applyNumberFormat="0" applyFill="0" applyAlignment="0" applyProtection="0"/>
    <xf numFmtId="0" fontId="25" fillId="22" borderId="32" applyNumberFormat="0" applyAlignment="0" applyProtection="0"/>
    <xf numFmtId="0" fontId="11" fillId="0" borderId="40" applyNumberFormat="0" applyFill="0" applyAlignment="0" applyProtection="0"/>
    <xf numFmtId="0" fontId="51" fillId="0" borderId="0"/>
    <xf numFmtId="0" fontId="51" fillId="0" borderId="0"/>
  </cellStyleXfs>
  <cellXfs count="234">
    <xf numFmtId="0" fontId="0" fillId="0" borderId="0" xfId="0"/>
    <xf numFmtId="0" fontId="0" fillId="3" borderId="0" xfId="0" applyFill="1"/>
    <xf numFmtId="0" fontId="1" fillId="3" borderId="0" xfId="0" applyFont="1" applyFill="1"/>
    <xf numFmtId="165" fontId="0" fillId="0" borderId="8" xfId="0" applyNumberFormat="1" applyBorder="1" applyAlignment="1">
      <alignment horizontal="center" vertical="center"/>
    </xf>
    <xf numFmtId="165" fontId="0" fillId="0" borderId="9" xfId="0" applyNumberFormat="1" applyBorder="1" applyAlignment="1">
      <alignment horizontal="center" vertical="center"/>
    </xf>
    <xf numFmtId="0" fontId="1" fillId="3" borderId="0" xfId="0" applyFont="1" applyFill="1" applyAlignment="1">
      <alignment horizontal="center" vertical="center" wrapText="1"/>
    </xf>
    <xf numFmtId="0" fontId="1" fillId="3" borderId="7" xfId="0" applyFont="1" applyFill="1" applyBorder="1" applyAlignment="1">
      <alignment horizontal="center" vertical="center" wrapText="1"/>
    </xf>
    <xf numFmtId="165" fontId="0" fillId="3" borderId="13" xfId="0" applyNumberFormat="1" applyFill="1" applyBorder="1" applyAlignment="1">
      <alignment horizontal="center" vertical="center"/>
    </xf>
    <xf numFmtId="165" fontId="0" fillId="3" borderId="8" xfId="0" applyNumberFormat="1" applyFill="1" applyBorder="1" applyAlignment="1">
      <alignment horizontal="center" vertical="center"/>
    </xf>
    <xf numFmtId="0" fontId="6" fillId="3" borderId="0" xfId="0" applyFont="1" applyFill="1" applyAlignment="1">
      <alignment vertical="center" wrapText="1"/>
    </xf>
    <xf numFmtId="0" fontId="0" fillId="0" borderId="0" xfId="0"/>
    <xf numFmtId="0" fontId="1" fillId="0" borderId="0" xfId="0" applyFont="1"/>
    <xf numFmtId="0" fontId="1" fillId="3" borderId="0" xfId="0" applyFont="1" applyFill="1" applyAlignment="1">
      <alignment horizontal="center"/>
    </xf>
    <xf numFmtId="0" fontId="1" fillId="3" borderId="0" xfId="0" applyFont="1" applyFill="1" applyBorder="1" applyAlignment="1">
      <alignment horizontal="center" vertical="center" wrapText="1"/>
    </xf>
    <xf numFmtId="1" fontId="6" fillId="3" borderId="1" xfId="0" applyNumberFormat="1" applyFont="1" applyFill="1" applyBorder="1" applyAlignment="1">
      <alignment horizontal="center" vertical="center" wrapText="1"/>
    </xf>
    <xf numFmtId="0" fontId="3" fillId="3" borderId="0" xfId="0" applyFont="1" applyFill="1" applyBorder="1" applyAlignment="1">
      <alignment vertical="center" wrapText="1"/>
    </xf>
    <xf numFmtId="0" fontId="1" fillId="3" borderId="0" xfId="0" applyFont="1" applyFill="1" applyAlignment="1"/>
    <xf numFmtId="0" fontId="0" fillId="3" borderId="0" xfId="0" applyFont="1" applyFill="1" applyAlignment="1"/>
    <xf numFmtId="0" fontId="1" fillId="3" borderId="0" xfId="0" applyFont="1" applyFill="1" applyAlignment="1">
      <alignment horizontal="left"/>
    </xf>
    <xf numFmtId="0" fontId="0" fillId="3" borderId="0" xfId="0" applyFill="1" applyAlignment="1">
      <alignment horizontal="left"/>
    </xf>
    <xf numFmtId="0" fontId="1" fillId="3" borderId="5" xfId="0" applyFont="1" applyFill="1" applyBorder="1" applyAlignment="1">
      <alignment horizontal="center" vertical="center"/>
    </xf>
    <xf numFmtId="168" fontId="0" fillId="3" borderId="17" xfId="0" applyNumberFormat="1" applyFill="1" applyBorder="1" applyAlignment="1">
      <alignment horizontal="center" vertical="center"/>
    </xf>
    <xf numFmtId="168" fontId="0" fillId="3" borderId="19" xfId="0" applyNumberFormat="1" applyFill="1" applyBorder="1" applyAlignment="1">
      <alignment horizontal="center" vertical="center"/>
    </xf>
    <xf numFmtId="168" fontId="0" fillId="3" borderId="21" xfId="0" applyNumberFormat="1" applyFill="1" applyBorder="1" applyAlignment="1">
      <alignment horizontal="center" vertical="center"/>
    </xf>
    <xf numFmtId="0" fontId="1" fillId="3" borderId="52" xfId="0" applyFont="1" applyFill="1" applyBorder="1" applyAlignment="1">
      <alignment horizontal="center" vertical="center" wrapText="1"/>
    </xf>
    <xf numFmtId="0" fontId="1" fillId="3" borderId="64" xfId="0" applyFont="1" applyFill="1" applyBorder="1" applyAlignment="1">
      <alignment horizontal="center" vertical="center" wrapText="1"/>
    </xf>
    <xf numFmtId="0" fontId="1" fillId="3" borderId="53" xfId="0" applyFont="1" applyFill="1" applyBorder="1" applyAlignment="1">
      <alignment horizontal="center" vertical="center" wrapText="1"/>
    </xf>
    <xf numFmtId="169" fontId="0" fillId="3" borderId="18" xfId="0" applyNumberFormat="1" applyFont="1" applyFill="1" applyBorder="1" applyAlignment="1">
      <alignment horizontal="center" vertical="center" wrapText="1"/>
    </xf>
    <xf numFmtId="169" fontId="0" fillId="3" borderId="20" xfId="0" applyNumberFormat="1" applyFont="1" applyFill="1" applyBorder="1" applyAlignment="1">
      <alignment horizontal="center" vertical="center" wrapText="1"/>
    </xf>
    <xf numFmtId="169" fontId="0" fillId="3" borderId="22" xfId="0" applyNumberFormat="1" applyFont="1" applyFill="1" applyBorder="1" applyAlignment="1">
      <alignment horizontal="center" vertical="center" wrapText="1"/>
    </xf>
    <xf numFmtId="169" fontId="0" fillId="3" borderId="30" xfId="0" applyNumberFormat="1" applyFont="1" applyFill="1" applyBorder="1" applyAlignment="1">
      <alignment horizontal="center" vertical="center" wrapText="1"/>
    </xf>
    <xf numFmtId="169" fontId="0" fillId="3" borderId="31" xfId="0" applyNumberFormat="1"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0" fillId="3" borderId="0" xfId="0" applyFont="1" applyFill="1" applyAlignment="1">
      <alignment horizontal="center" vertical="center"/>
    </xf>
    <xf numFmtId="1" fontId="31" fillId="3" borderId="67" xfId="68" applyNumberFormat="1" applyFont="1" applyFill="1" applyBorder="1" applyAlignment="1">
      <alignment horizontal="center" vertical="center" wrapText="1"/>
    </xf>
    <xf numFmtId="168" fontId="31" fillId="3" borderId="67" xfId="68" applyNumberFormat="1" applyFont="1" applyFill="1" applyBorder="1" applyAlignment="1">
      <alignment horizontal="center" vertical="center" wrapText="1"/>
    </xf>
    <xf numFmtId="5" fontId="31" fillId="3" borderId="24" xfId="68" applyNumberFormat="1" applyFont="1" applyFill="1" applyBorder="1" applyAlignment="1">
      <alignment horizontal="center" vertical="center" wrapText="1"/>
    </xf>
    <xf numFmtId="1" fontId="31" fillId="3" borderId="23" xfId="68" applyNumberFormat="1" applyFont="1" applyFill="1" applyBorder="1" applyAlignment="1">
      <alignment horizontal="center" vertical="center" wrapText="1"/>
    </xf>
    <xf numFmtId="0" fontId="31" fillId="3" borderId="67" xfId="68" applyFont="1" applyFill="1" applyBorder="1" applyAlignment="1">
      <alignment horizontal="center" vertical="center" wrapText="1"/>
    </xf>
    <xf numFmtId="0" fontId="31" fillId="3" borderId="24" xfId="68" applyFont="1" applyFill="1" applyBorder="1" applyAlignment="1">
      <alignment horizontal="center" vertical="center" wrapText="1"/>
    </xf>
    <xf numFmtId="0" fontId="1" fillId="2" borderId="1" xfId="0" applyFont="1" applyFill="1" applyBorder="1" applyAlignment="1">
      <alignment horizontal="center" vertical="center" wrapText="1"/>
    </xf>
    <xf numFmtId="1" fontId="31" fillId="3" borderId="16" xfId="68" applyNumberFormat="1" applyFont="1" applyFill="1" applyBorder="1" applyAlignment="1">
      <alignment horizontal="center" vertical="center" wrapText="1"/>
    </xf>
    <xf numFmtId="1" fontId="31" fillId="3" borderId="19" xfId="68" applyNumberFormat="1" applyFont="1" applyFill="1" applyBorder="1" applyAlignment="1">
      <alignment horizontal="center" vertical="center" wrapText="1"/>
    </xf>
    <xf numFmtId="168" fontId="31" fillId="3" borderId="16" xfId="68" applyNumberFormat="1" applyFont="1" applyFill="1" applyBorder="1" applyAlignment="1">
      <alignment horizontal="center" vertical="center" wrapText="1"/>
    </xf>
    <xf numFmtId="5" fontId="31" fillId="3" borderId="20" xfId="68" applyNumberFormat="1" applyFont="1" applyFill="1" applyBorder="1" applyAlignment="1">
      <alignment horizontal="center" vertical="center" wrapText="1"/>
    </xf>
    <xf numFmtId="0" fontId="31" fillId="3" borderId="16" xfId="68" applyFont="1" applyFill="1" applyBorder="1" applyAlignment="1">
      <alignment horizontal="center" vertical="center" wrapText="1"/>
    </xf>
    <xf numFmtId="0" fontId="31" fillId="3" borderId="20" xfId="68" applyFont="1" applyFill="1" applyBorder="1" applyAlignment="1">
      <alignment horizontal="center" vertical="center" wrapText="1"/>
    </xf>
    <xf numFmtId="169" fontId="0" fillId="3" borderId="16" xfId="0" applyNumberFormat="1"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0" fillId="0" borderId="0" xfId="0" applyAlignment="1">
      <alignment vertical="center"/>
    </xf>
    <xf numFmtId="0" fontId="0" fillId="3" borderId="0" xfId="0" applyFill="1" applyAlignment="1">
      <alignment vertical="center"/>
    </xf>
    <xf numFmtId="0" fontId="1"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Border="1" applyAlignment="1">
      <alignment vertical="center"/>
    </xf>
    <xf numFmtId="0" fontId="31" fillId="3" borderId="14" xfId="68" applyFont="1" applyFill="1" applyBorder="1" applyAlignment="1">
      <alignment vertical="center" wrapText="1"/>
    </xf>
    <xf numFmtId="0" fontId="31" fillId="0" borderId="8" xfId="68" applyFont="1" applyFill="1" applyBorder="1" applyAlignment="1">
      <alignment horizontal="center" vertical="center" wrapText="1"/>
    </xf>
    <xf numFmtId="0" fontId="0" fillId="3" borderId="0" xfId="0" applyFill="1" applyBorder="1" applyAlignment="1">
      <alignment horizontal="center" vertical="center"/>
    </xf>
    <xf numFmtId="0" fontId="0" fillId="3" borderId="13" xfId="0" applyFill="1" applyBorder="1" applyAlignment="1">
      <alignment horizontal="center" vertical="center"/>
    </xf>
    <xf numFmtId="0" fontId="0" fillId="3" borderId="0" xfId="0" applyFill="1" applyAlignment="1">
      <alignment horizontal="center" vertical="center"/>
    </xf>
    <xf numFmtId="165" fontId="0" fillId="3" borderId="10" xfId="0" applyNumberFormat="1" applyFill="1" applyBorder="1" applyAlignment="1">
      <alignment horizontal="center" vertical="center"/>
    </xf>
    <xf numFmtId="14" fontId="0" fillId="3" borderId="13" xfId="0" applyNumberFormat="1" applyFill="1" applyBorder="1" applyAlignment="1">
      <alignment horizontal="center" vertical="center"/>
    </xf>
    <xf numFmtId="0" fontId="31" fillId="3" borderId="8" xfId="68" applyFont="1" applyFill="1" applyBorder="1" applyAlignment="1">
      <alignment vertical="center" wrapText="1"/>
    </xf>
    <xf numFmtId="0" fontId="0" fillId="3" borderId="8" xfId="0" applyFill="1" applyBorder="1" applyAlignment="1">
      <alignment horizontal="center" vertical="center"/>
    </xf>
    <xf numFmtId="165" fontId="0" fillId="3" borderId="11" xfId="0" applyNumberFormat="1" applyFill="1" applyBorder="1" applyAlignment="1">
      <alignment horizontal="center" vertical="center"/>
    </xf>
    <xf numFmtId="14" fontId="0" fillId="3" borderId="8" xfId="0" applyNumberFormat="1" applyFill="1" applyBorder="1" applyAlignment="1">
      <alignment horizontal="center" vertical="center"/>
    </xf>
    <xf numFmtId="0" fontId="5" fillId="3" borderId="0" xfId="0" applyFont="1" applyFill="1" applyAlignment="1">
      <alignment vertical="center"/>
    </xf>
    <xf numFmtId="0" fontId="0" fillId="0" borderId="0" xfId="0" applyBorder="1" applyAlignment="1">
      <alignment horizontal="center" vertical="center"/>
    </xf>
    <xf numFmtId="0" fontId="0" fillId="0" borderId="8" xfId="0" applyBorder="1" applyAlignment="1">
      <alignment horizontal="center" vertical="center"/>
    </xf>
    <xf numFmtId="0" fontId="0" fillId="0" borderId="0" xfId="0" applyAlignment="1">
      <alignment horizontal="center" vertical="center"/>
    </xf>
    <xf numFmtId="165" fontId="0" fillId="0" borderId="11" xfId="0" applyNumberFormat="1" applyBorder="1" applyAlignment="1">
      <alignment horizontal="center" vertical="center"/>
    </xf>
    <xf numFmtId="14" fontId="0" fillId="0" borderId="8" xfId="0" applyNumberFormat="1" applyBorder="1" applyAlignment="1">
      <alignment horizontal="center" vertical="center"/>
    </xf>
    <xf numFmtId="0" fontId="0" fillId="0" borderId="8" xfId="0" applyFill="1" applyBorder="1" applyAlignment="1">
      <alignment vertical="center"/>
    </xf>
    <xf numFmtId="0" fontId="0" fillId="0" borderId="9" xfId="0" applyFill="1" applyBorder="1" applyAlignment="1">
      <alignment vertical="center"/>
    </xf>
    <xf numFmtId="0" fontId="0" fillId="0" borderId="9" xfId="0" applyBorder="1" applyAlignment="1">
      <alignment horizontal="center" vertical="center"/>
    </xf>
    <xf numFmtId="165" fontId="0" fillId="0" borderId="12" xfId="0" applyNumberFormat="1" applyBorder="1" applyAlignment="1">
      <alignment horizontal="center" vertical="center"/>
    </xf>
    <xf numFmtId="14" fontId="0" fillId="0" borderId="9" xfId="0" applyNumberFormat="1" applyBorder="1" applyAlignment="1">
      <alignment horizontal="center" vertical="center"/>
    </xf>
    <xf numFmtId="0" fontId="2" fillId="3" borderId="0" xfId="0" applyFont="1" applyFill="1" applyAlignment="1">
      <alignment vertical="center"/>
    </xf>
    <xf numFmtId="0" fontId="2" fillId="0" borderId="0" xfId="0" applyFont="1" applyAlignment="1">
      <alignment vertical="center"/>
    </xf>
    <xf numFmtId="0" fontId="0" fillId="3" borderId="0" xfId="0" applyFill="1" applyBorder="1" applyAlignment="1">
      <alignment vertical="center"/>
    </xf>
    <xf numFmtId="0" fontId="0" fillId="3" borderId="0" xfId="0" applyFont="1" applyFill="1" applyBorder="1" applyAlignment="1">
      <alignment horizontal="center" vertical="center"/>
    </xf>
    <xf numFmtId="0" fontId="0" fillId="0" borderId="0" xfId="0" applyBorder="1" applyAlignment="1">
      <alignment vertical="center"/>
    </xf>
    <xf numFmtId="0" fontId="31" fillId="3" borderId="13" xfId="68" applyFont="1" applyFill="1" applyBorder="1" applyAlignment="1">
      <alignment vertical="center" wrapText="1"/>
    </xf>
    <xf numFmtId="0" fontId="31" fillId="0" borderId="13" xfId="68" applyFont="1" applyFill="1" applyBorder="1" applyAlignment="1">
      <alignment horizontal="center" vertical="center" wrapText="1"/>
    </xf>
    <xf numFmtId="0" fontId="31" fillId="3" borderId="23" xfId="68" applyNumberFormat="1" applyFont="1" applyFill="1" applyBorder="1" applyAlignment="1">
      <alignment horizontal="center" vertical="center" wrapText="1"/>
    </xf>
    <xf numFmtId="0" fontId="31" fillId="3" borderId="19" xfId="68" applyNumberFormat="1" applyFont="1" applyFill="1" applyBorder="1" applyAlignment="1">
      <alignment horizontal="center" vertical="center" wrapText="1"/>
    </xf>
    <xf numFmtId="14" fontId="4" fillId="3" borderId="16" xfId="0" applyNumberFormat="1" applyFont="1" applyFill="1" applyBorder="1" applyAlignment="1">
      <alignment vertical="center"/>
    </xf>
    <xf numFmtId="0" fontId="4" fillId="3" borderId="19" xfId="0" applyFont="1" applyFill="1" applyBorder="1" applyAlignment="1">
      <alignment horizontal="center" vertical="center"/>
    </xf>
    <xf numFmtId="0" fontId="4" fillId="3" borderId="16" xfId="0" applyFont="1" applyFill="1" applyBorder="1" applyAlignment="1">
      <alignment horizontal="center" vertical="center"/>
    </xf>
    <xf numFmtId="0" fontId="0" fillId="3" borderId="16" xfId="0" quotePrefix="1" applyFont="1" applyFill="1" applyBorder="1" applyAlignment="1">
      <alignment horizontal="center" vertical="center"/>
    </xf>
    <xf numFmtId="0" fontId="0" fillId="3" borderId="16" xfId="0" applyFont="1" applyFill="1" applyBorder="1" applyAlignment="1">
      <alignment horizontal="center" vertical="center"/>
    </xf>
    <xf numFmtId="14" fontId="4" fillId="3" borderId="16" xfId="0" applyNumberFormat="1" applyFont="1" applyFill="1" applyBorder="1" applyAlignment="1">
      <alignment horizontal="center" vertical="center"/>
    </xf>
    <xf numFmtId="164" fontId="4" fillId="3" borderId="20" xfId="0" applyNumberFormat="1" applyFont="1" applyFill="1" applyBorder="1" applyAlignment="1">
      <alignment horizontal="center" vertical="center"/>
    </xf>
    <xf numFmtId="0" fontId="4" fillId="3" borderId="19" xfId="0" applyFont="1" applyFill="1" applyBorder="1" applyAlignment="1">
      <alignment vertical="center"/>
    </xf>
    <xf numFmtId="0" fontId="4" fillId="3" borderId="16" xfId="0" applyFont="1" applyFill="1" applyBorder="1" applyAlignment="1">
      <alignment vertical="center"/>
    </xf>
    <xf numFmtId="0" fontId="4" fillId="3" borderId="20" xfId="0" applyFont="1" applyFill="1" applyBorder="1" applyAlignment="1">
      <alignment vertical="center"/>
    </xf>
    <xf numFmtId="164" fontId="4" fillId="3" borderId="20" xfId="0" applyNumberFormat="1" applyFont="1" applyFill="1" applyBorder="1" applyAlignment="1">
      <alignment vertical="center"/>
    </xf>
    <xf numFmtId="0" fontId="31" fillId="3" borderId="9" xfId="68" applyFont="1" applyFill="1" applyBorder="1" applyAlignment="1">
      <alignment vertical="center" wrapText="1"/>
    </xf>
    <xf numFmtId="0" fontId="31" fillId="0" borderId="9" xfId="68" applyFont="1" applyFill="1" applyBorder="1" applyAlignment="1">
      <alignment horizontal="center" vertical="center" wrapText="1"/>
    </xf>
    <xf numFmtId="0" fontId="4" fillId="3" borderId="21" xfId="0" applyFont="1" applyFill="1" applyBorder="1" applyAlignment="1">
      <alignment vertical="center"/>
    </xf>
    <xf numFmtId="0" fontId="4" fillId="3" borderId="31" xfId="0" applyFont="1" applyFill="1" applyBorder="1" applyAlignment="1">
      <alignment vertical="center"/>
    </xf>
    <xf numFmtId="0" fontId="4" fillId="3" borderId="22" xfId="0" applyFont="1" applyFill="1" applyBorder="1" applyAlignment="1">
      <alignment vertical="center"/>
    </xf>
    <xf numFmtId="164" fontId="4" fillId="3" borderId="22" xfId="0" applyNumberFormat="1" applyFont="1" applyFill="1" applyBorder="1" applyAlignment="1">
      <alignment vertical="center"/>
    </xf>
    <xf numFmtId="0" fontId="0" fillId="0" borderId="0" xfId="0" applyFont="1" applyAlignment="1">
      <alignment horizontal="center" vertical="center"/>
    </xf>
    <xf numFmtId="0" fontId="1" fillId="0" borderId="0" xfId="0" applyFont="1" applyAlignment="1">
      <alignment vertical="center"/>
    </xf>
    <xf numFmtId="1" fontId="1" fillId="0" borderId="1" xfId="0" applyNumberFormat="1" applyFont="1" applyBorder="1" applyAlignment="1">
      <alignment horizontal="center" vertical="center"/>
    </xf>
    <xf numFmtId="0" fontId="1" fillId="0" borderId="1" xfId="0" applyFont="1" applyBorder="1" applyAlignment="1">
      <alignment horizontal="center" vertical="center"/>
    </xf>
    <xf numFmtId="0" fontId="1" fillId="0" borderId="0" xfId="0" applyFont="1" applyBorder="1" applyAlignment="1">
      <alignment vertical="center"/>
    </xf>
    <xf numFmtId="0" fontId="0" fillId="0" borderId="1" xfId="0" applyBorder="1" applyAlignment="1">
      <alignment vertical="center"/>
    </xf>
    <xf numFmtId="0" fontId="1" fillId="0" borderId="25" xfId="0" applyFont="1" applyBorder="1" applyAlignment="1">
      <alignment horizontal="center" vertical="center"/>
    </xf>
    <xf numFmtId="0" fontId="1" fillId="0" borderId="47" xfId="0" applyFont="1" applyBorder="1" applyAlignment="1">
      <alignment horizontal="center" vertical="center"/>
    </xf>
    <xf numFmtId="0" fontId="1" fillId="0" borderId="42" xfId="0" applyFont="1" applyBorder="1" applyAlignment="1">
      <alignment horizontal="center" vertical="center"/>
    </xf>
    <xf numFmtId="0" fontId="1" fillId="0" borderId="43" xfId="0" applyFont="1" applyBorder="1" applyAlignment="1">
      <alignment horizontal="center" vertical="center"/>
    </xf>
    <xf numFmtId="0" fontId="1" fillId="0" borderId="1"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26" xfId="0" applyFont="1" applyFill="1" applyBorder="1" applyAlignment="1">
      <alignment horizontal="center" vertical="center"/>
    </xf>
    <xf numFmtId="0" fontId="1" fillId="0" borderId="25" xfId="0" applyFont="1" applyFill="1" applyBorder="1" applyAlignment="1">
      <alignment horizontal="center" vertical="center"/>
    </xf>
    <xf numFmtId="0" fontId="1" fillId="0" borderId="26" xfId="0" applyFont="1" applyBorder="1" applyAlignment="1">
      <alignment horizontal="center" vertical="center"/>
    </xf>
    <xf numFmtId="0" fontId="1" fillId="0" borderId="25" xfId="0" applyFont="1" applyBorder="1" applyAlignment="1">
      <alignment vertical="center"/>
    </xf>
    <xf numFmtId="0" fontId="1" fillId="0" borderId="0" xfId="0" applyFont="1" applyBorder="1" applyAlignment="1">
      <alignment horizontal="center" vertical="center"/>
    </xf>
    <xf numFmtId="0" fontId="0" fillId="0" borderId="23" xfId="0" applyBorder="1" applyAlignment="1">
      <alignment horizontal="left" vertical="center"/>
    </xf>
    <xf numFmtId="0" fontId="0" fillId="0" borderId="24" xfId="0" applyBorder="1" applyAlignment="1">
      <alignment horizontal="center" vertical="center"/>
    </xf>
    <xf numFmtId="0" fontId="0" fillId="0" borderId="23" xfId="0" applyBorder="1" applyAlignment="1">
      <alignment vertical="center"/>
    </xf>
    <xf numFmtId="0" fontId="0" fillId="0" borderId="10" xfId="0" applyBorder="1" applyAlignment="1">
      <alignment horizontal="left" vertical="center"/>
    </xf>
    <xf numFmtId="0" fontId="0" fillId="0" borderId="30" xfId="0" applyBorder="1" applyAlignment="1">
      <alignment horizontal="center" vertical="center"/>
    </xf>
    <xf numFmtId="0" fontId="0" fillId="0" borderId="54" xfId="0" applyBorder="1" applyAlignment="1">
      <alignment horizontal="center" vertical="center"/>
    </xf>
    <xf numFmtId="0" fontId="1" fillId="0" borderId="13" xfId="0" applyFont="1" applyBorder="1" applyAlignment="1">
      <alignment horizontal="center" vertical="center"/>
    </xf>
    <xf numFmtId="0" fontId="0" fillId="0" borderId="19" xfId="0" applyBorder="1" applyAlignment="1">
      <alignment horizontal="left" vertical="center"/>
    </xf>
    <xf numFmtId="0" fontId="0" fillId="0" borderId="19" xfId="0" applyBorder="1" applyAlignment="1">
      <alignment vertical="center"/>
    </xf>
    <xf numFmtId="0" fontId="0" fillId="0" borderId="20" xfId="0" applyBorder="1" applyAlignment="1">
      <alignment horizontal="center" vertical="center"/>
    </xf>
    <xf numFmtId="0" fontId="0" fillId="0" borderId="11" xfId="0" applyBorder="1" applyAlignment="1">
      <alignment horizontal="left" vertical="center"/>
    </xf>
    <xf numFmtId="0" fontId="0" fillId="0" borderId="16" xfId="0" applyBorder="1" applyAlignment="1">
      <alignment horizontal="center" vertical="center"/>
    </xf>
    <xf numFmtId="0" fontId="0" fillId="0" borderId="41" xfId="0" applyBorder="1" applyAlignment="1">
      <alignment horizontal="center" vertical="center"/>
    </xf>
    <xf numFmtId="0" fontId="1" fillId="0" borderId="14" xfId="0" applyFont="1" applyBorder="1" applyAlignment="1">
      <alignment horizontal="center" vertical="center"/>
    </xf>
    <xf numFmtId="0" fontId="0" fillId="0" borderId="44" xfId="0" applyBorder="1" applyAlignment="1">
      <alignment vertical="center"/>
    </xf>
    <xf numFmtId="0" fontId="0" fillId="0" borderId="45" xfId="0" applyBorder="1" applyAlignment="1">
      <alignment horizontal="center" vertical="center"/>
    </xf>
    <xf numFmtId="0" fontId="1" fillId="0" borderId="25" xfId="0" applyFont="1" applyBorder="1" applyAlignment="1">
      <alignment horizontal="left" vertical="center"/>
    </xf>
    <xf numFmtId="0" fontId="1" fillId="0" borderId="52" xfId="0" applyFont="1" applyFill="1" applyBorder="1" applyAlignment="1">
      <alignment horizontal="center" vertical="center"/>
    </xf>
    <xf numFmtId="0" fontId="1" fillId="0" borderId="53" xfId="0" applyFont="1" applyFill="1" applyBorder="1" applyAlignment="1">
      <alignment horizontal="center" vertical="center"/>
    </xf>
    <xf numFmtId="0" fontId="1" fillId="0" borderId="4" xfId="0" applyFont="1" applyBorder="1" applyAlignment="1">
      <alignment horizontal="center" vertical="center"/>
    </xf>
    <xf numFmtId="0" fontId="0" fillId="0" borderId="17" xfId="0" applyBorder="1" applyAlignment="1">
      <alignment vertical="center"/>
    </xf>
    <xf numFmtId="0" fontId="0" fillId="0" borderId="18" xfId="0" applyBorder="1" applyAlignment="1">
      <alignment horizontal="center" vertical="center"/>
    </xf>
    <xf numFmtId="0" fontId="0" fillId="0" borderId="19" xfId="0" applyFont="1" applyBorder="1" applyAlignment="1">
      <alignment vertical="center"/>
    </xf>
    <xf numFmtId="0" fontId="0" fillId="0" borderId="19" xfId="0" applyFill="1" applyBorder="1" applyAlignment="1">
      <alignment vertical="center"/>
    </xf>
    <xf numFmtId="0" fontId="0" fillId="0" borderId="44" xfId="0" applyFill="1" applyBorder="1" applyAlignment="1">
      <alignment vertical="center"/>
    </xf>
    <xf numFmtId="0" fontId="1" fillId="0" borderId="25" xfId="0" applyFont="1" applyFill="1" applyBorder="1" applyAlignment="1">
      <alignment vertical="center"/>
    </xf>
    <xf numFmtId="0" fontId="0" fillId="0" borderId="46" xfId="0" applyBorder="1" applyAlignment="1">
      <alignment horizontal="left" vertical="center"/>
    </xf>
    <xf numFmtId="0" fontId="0" fillId="0" borderId="21" xfId="0" applyBorder="1" applyAlignment="1">
      <alignment horizontal="left" vertical="center"/>
    </xf>
    <xf numFmtId="0" fontId="0" fillId="0" borderId="31" xfId="0" applyBorder="1" applyAlignment="1">
      <alignment horizontal="center" vertical="center"/>
    </xf>
    <xf numFmtId="0" fontId="0" fillId="0" borderId="48" xfId="0" applyBorder="1" applyAlignment="1">
      <alignment horizontal="center" vertical="center"/>
    </xf>
    <xf numFmtId="0" fontId="1" fillId="0" borderId="27" xfId="0" applyFont="1" applyBorder="1" applyAlignment="1">
      <alignment horizontal="center" vertical="center"/>
    </xf>
    <xf numFmtId="0" fontId="0" fillId="0" borderId="68" xfId="0" applyFill="1" applyBorder="1" applyAlignment="1">
      <alignment vertical="center"/>
    </xf>
    <xf numFmtId="0" fontId="0" fillId="0" borderId="68" xfId="0" applyBorder="1" applyAlignment="1">
      <alignment horizontal="center" vertical="center"/>
    </xf>
    <xf numFmtId="165" fontId="0" fillId="0" borderId="46" xfId="0" applyNumberFormat="1" applyBorder="1" applyAlignment="1">
      <alignment horizontal="center" vertical="center"/>
    </xf>
    <xf numFmtId="14" fontId="0" fillId="0" borderId="68" xfId="0" applyNumberFormat="1" applyBorder="1" applyAlignment="1">
      <alignment horizontal="center" vertical="center"/>
    </xf>
    <xf numFmtId="0" fontId="31" fillId="3" borderId="68" xfId="68" applyFont="1" applyFill="1" applyBorder="1" applyAlignment="1">
      <alignment vertical="center" wrapText="1"/>
    </xf>
    <xf numFmtId="0" fontId="31" fillId="0" borderId="68" xfId="68" applyFont="1" applyFill="1" applyBorder="1" applyAlignment="1">
      <alignment horizontal="center" vertical="center" wrapText="1"/>
    </xf>
    <xf numFmtId="0" fontId="4" fillId="3" borderId="44" xfId="0" applyFont="1" applyFill="1" applyBorder="1" applyAlignment="1">
      <alignment vertical="center"/>
    </xf>
    <xf numFmtId="0" fontId="4" fillId="3" borderId="69" xfId="0" applyFont="1" applyFill="1" applyBorder="1" applyAlignment="1">
      <alignment vertical="center"/>
    </xf>
    <xf numFmtId="0" fontId="4" fillId="3" borderId="45" xfId="0" applyFont="1" applyFill="1" applyBorder="1" applyAlignment="1">
      <alignment vertical="center"/>
    </xf>
    <xf numFmtId="164" fontId="4" fillId="3" borderId="45" xfId="0" applyNumberFormat="1" applyFont="1" applyFill="1" applyBorder="1" applyAlignment="1">
      <alignment vertical="center"/>
    </xf>
    <xf numFmtId="168" fontId="0" fillId="3" borderId="44" xfId="0" applyNumberFormat="1" applyFill="1" applyBorder="1" applyAlignment="1">
      <alignment horizontal="center" vertical="center"/>
    </xf>
    <xf numFmtId="169" fontId="0" fillId="3" borderId="69" xfId="0" applyNumberFormat="1" applyFont="1" applyFill="1" applyBorder="1" applyAlignment="1">
      <alignment horizontal="center" vertical="center" wrapText="1"/>
    </xf>
    <xf numFmtId="169" fontId="0" fillId="3" borderId="45" xfId="0" applyNumberFormat="1" applyFont="1" applyFill="1" applyBorder="1" applyAlignment="1">
      <alignment horizontal="center" vertical="center" wrapText="1"/>
    </xf>
    <xf numFmtId="0" fontId="2" fillId="3" borderId="0" xfId="0" applyFont="1" applyFill="1" applyAlignment="1">
      <alignment horizontal="center" vertical="center"/>
    </xf>
    <xf numFmtId="0" fontId="33" fillId="3" borderId="19" xfId="0" applyFont="1" applyFill="1" applyBorder="1" applyAlignment="1">
      <alignment horizontal="center" vertical="center" wrapText="1"/>
    </xf>
    <xf numFmtId="0" fontId="33" fillId="3" borderId="16" xfId="0" applyFont="1" applyFill="1" applyBorder="1" applyAlignment="1">
      <alignment horizontal="center" vertical="center" wrapText="1"/>
    </xf>
    <xf numFmtId="0" fontId="33" fillId="3" borderId="20"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27" xfId="0" applyFont="1"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1" fillId="3" borderId="2" xfId="0" applyFont="1" applyFill="1" applyBorder="1" applyAlignment="1">
      <alignment horizontal="center" vertical="center"/>
    </xf>
    <xf numFmtId="0" fontId="1" fillId="3" borderId="3" xfId="0" applyFont="1" applyFill="1" applyBorder="1" applyAlignment="1">
      <alignment horizontal="center" vertical="center"/>
    </xf>
    <xf numFmtId="0" fontId="1" fillId="3" borderId="4" xfId="0" applyFont="1" applyFill="1" applyBorder="1" applyAlignment="1">
      <alignment horizontal="center" vertical="center"/>
    </xf>
    <xf numFmtId="14" fontId="0" fillId="3" borderId="2" xfId="0" applyNumberFormat="1" applyFill="1" applyBorder="1" applyAlignment="1">
      <alignment horizontal="center" vertical="center"/>
    </xf>
    <xf numFmtId="0" fontId="1" fillId="3" borderId="5" xfId="0" applyFont="1" applyFill="1" applyBorder="1" applyAlignment="1">
      <alignment horizontal="center" vertical="center" wrapText="1"/>
    </xf>
    <xf numFmtId="0" fontId="1" fillId="3" borderId="27"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3" borderId="28"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15" xfId="0" applyFont="1" applyFill="1" applyBorder="1" applyAlignment="1">
      <alignment horizontal="center" vertical="center" wrapText="1"/>
    </xf>
    <xf numFmtId="0" fontId="6" fillId="3" borderId="0" xfId="0" applyFont="1" applyFill="1" applyBorder="1" applyAlignment="1">
      <alignment horizontal="center" vertical="center" wrapText="1"/>
    </xf>
    <xf numFmtId="0" fontId="6" fillId="3" borderId="29" xfId="0" applyFont="1" applyFill="1" applyBorder="1" applyAlignment="1">
      <alignment horizontal="center" vertical="center" wrapText="1"/>
    </xf>
    <xf numFmtId="0" fontId="33" fillId="3" borderId="17" xfId="0" applyFont="1" applyFill="1" applyBorder="1" applyAlignment="1">
      <alignment horizontal="center" vertical="center" wrapText="1"/>
    </xf>
    <xf numFmtId="0" fontId="33" fillId="3" borderId="30" xfId="0" applyFont="1" applyFill="1" applyBorder="1" applyAlignment="1">
      <alignment horizontal="center" vertical="center" wrapText="1"/>
    </xf>
    <xf numFmtId="0" fontId="33" fillId="3" borderId="18" xfId="0" applyFont="1" applyFill="1" applyBorder="1" applyAlignment="1">
      <alignment horizontal="center" vertical="center" wrapText="1"/>
    </xf>
    <xf numFmtId="0" fontId="33" fillId="3" borderId="11" xfId="0" applyFont="1" applyFill="1" applyBorder="1" applyAlignment="1">
      <alignment horizontal="center" vertical="center" wrapText="1"/>
    </xf>
    <xf numFmtId="0" fontId="33" fillId="3" borderId="70" xfId="0" applyFont="1" applyFill="1" applyBorder="1" applyAlignment="1">
      <alignment horizontal="center" vertical="center" wrapText="1"/>
    </xf>
    <xf numFmtId="0" fontId="33" fillId="3" borderId="71" xfId="0" applyFont="1" applyFill="1" applyBorder="1" applyAlignment="1">
      <alignment horizontal="center" vertical="center" wrapText="1"/>
    </xf>
    <xf numFmtId="0" fontId="33" fillId="3" borderId="21" xfId="0" applyFont="1" applyFill="1" applyBorder="1" applyAlignment="1">
      <alignment horizontal="center" vertical="center" wrapText="1"/>
    </xf>
    <xf numFmtId="0" fontId="33" fillId="3" borderId="31" xfId="0" applyFont="1" applyFill="1" applyBorder="1" applyAlignment="1">
      <alignment horizontal="center" vertical="center" wrapText="1"/>
    </xf>
    <xf numFmtId="0" fontId="33" fillId="3" borderId="22" xfId="0" applyFont="1" applyFill="1" applyBorder="1" applyAlignment="1">
      <alignment horizontal="center" vertical="center" wrapText="1"/>
    </xf>
    <xf numFmtId="0" fontId="1" fillId="3" borderId="0" xfId="0" applyFont="1" applyFill="1" applyAlignment="1">
      <alignment horizontal="center" vertical="center"/>
    </xf>
    <xf numFmtId="165" fontId="6" fillId="2" borderId="2" xfId="0" applyNumberFormat="1" applyFont="1" applyFill="1" applyBorder="1" applyAlignment="1">
      <alignment horizontal="center" vertical="center" wrapText="1"/>
    </xf>
    <xf numFmtId="165" fontId="6" fillId="2" borderId="3" xfId="0" applyNumberFormat="1" applyFont="1" applyFill="1" applyBorder="1" applyAlignment="1">
      <alignment horizontal="center" vertical="center" wrapText="1"/>
    </xf>
    <xf numFmtId="165" fontId="6" fillId="2" borderId="4" xfId="0" applyNumberFormat="1" applyFont="1" applyFill="1" applyBorder="1" applyAlignment="1">
      <alignment horizontal="center" vertical="center" wrapText="1"/>
    </xf>
    <xf numFmtId="0" fontId="0" fillId="3" borderId="2" xfId="0" applyNumberFormat="1" applyFill="1" applyBorder="1" applyAlignment="1">
      <alignment horizontal="center" vertical="center"/>
    </xf>
    <xf numFmtId="0" fontId="0" fillId="3" borderId="3" xfId="0" applyNumberFormat="1" applyFill="1" applyBorder="1" applyAlignment="1">
      <alignment horizontal="center" vertical="center"/>
    </xf>
    <xf numFmtId="0" fontId="0" fillId="3" borderId="4" xfId="0" applyNumberFormat="1" applyFill="1" applyBorder="1" applyAlignment="1">
      <alignment horizontal="center" vertical="center"/>
    </xf>
    <xf numFmtId="0" fontId="1" fillId="3" borderId="2"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65" xfId="0" applyFont="1" applyBorder="1" applyAlignment="1">
      <alignment horizontal="center" vertical="center" wrapText="1"/>
    </xf>
    <xf numFmtId="0" fontId="1" fillId="0" borderId="66" xfId="0" applyFont="1" applyBorder="1" applyAlignment="1">
      <alignment horizontal="center" vertical="center" wrapText="1"/>
    </xf>
    <xf numFmtId="169" fontId="1" fillId="0" borderId="5" xfId="0" applyNumberFormat="1" applyFont="1" applyBorder="1" applyAlignment="1">
      <alignment horizontal="center" vertical="center"/>
    </xf>
    <xf numFmtId="169" fontId="1" fillId="0" borderId="27" xfId="0" applyNumberFormat="1" applyFont="1" applyBorder="1" applyAlignment="1">
      <alignment horizontal="center" vertical="center"/>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0" fillId="0" borderId="12" xfId="0" applyBorder="1" applyAlignment="1">
      <alignment horizontal="center" vertical="center"/>
    </xf>
    <xf numFmtId="0" fontId="0" fillId="0" borderId="50" xfId="0" applyBorder="1" applyAlignment="1">
      <alignment horizontal="center" vertical="center"/>
    </xf>
    <xf numFmtId="0" fontId="1" fillId="0" borderId="47" xfId="0" applyFont="1" applyBorder="1" applyAlignment="1">
      <alignment horizontal="center" vertical="center"/>
    </xf>
    <xf numFmtId="0" fontId="0" fillId="0" borderId="11" xfId="0" applyBorder="1" applyAlignment="1">
      <alignment horizontal="center" vertical="center"/>
    </xf>
    <xf numFmtId="0" fontId="0" fillId="0" borderId="49" xfId="0"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1" fillId="0" borderId="0" xfId="0" applyFont="1" applyAlignment="1">
      <alignment horizontal="left" vertical="center"/>
    </xf>
    <xf numFmtId="0" fontId="1" fillId="0" borderId="29" xfId="0" applyFont="1" applyBorder="1" applyAlignment="1">
      <alignment horizontal="left" vertical="center"/>
    </xf>
    <xf numFmtId="0" fontId="1" fillId="0" borderId="3" xfId="0" applyFont="1" applyBorder="1" applyAlignment="1">
      <alignment horizontal="center" vertical="center"/>
    </xf>
    <xf numFmtId="0" fontId="1" fillId="0" borderId="52" xfId="0" applyFont="1" applyBorder="1" applyAlignment="1">
      <alignment horizontal="center" vertical="center"/>
    </xf>
    <xf numFmtId="0" fontId="1" fillId="0" borderId="53" xfId="0" applyFont="1"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0" fillId="0" borderId="10" xfId="0" applyBorder="1" applyAlignment="1">
      <alignment horizontal="center" vertical="center"/>
    </xf>
    <xf numFmtId="0" fontId="0" fillId="0" borderId="51" xfId="0" applyBorder="1" applyAlignment="1">
      <alignment horizontal="center" vertical="center"/>
    </xf>
    <xf numFmtId="0" fontId="6" fillId="3" borderId="0" xfId="0" applyFont="1" applyFill="1" applyAlignment="1">
      <alignment horizontal="center"/>
    </xf>
    <xf numFmtId="0" fontId="1" fillId="3" borderId="0" xfId="0" applyFont="1" applyFill="1" applyAlignment="1">
      <alignment horizontal="center"/>
    </xf>
  </cellXfs>
  <cellStyles count="142">
    <cellStyle name="20% - Accent1" xfId="95" builtinId="30" customBuiltin="1"/>
    <cellStyle name="20% - Accent1 2" xfId="7"/>
    <cellStyle name="20% - Accent2" xfId="99" builtinId="34" customBuiltin="1"/>
    <cellStyle name="20% - Accent2 2" xfId="8"/>
    <cellStyle name="20% - Accent3" xfId="103" builtinId="38" customBuiltin="1"/>
    <cellStyle name="20% - Accent3 2" xfId="9"/>
    <cellStyle name="20% - Accent4" xfId="107" builtinId="42" customBuiltin="1"/>
    <cellStyle name="20% - Accent4 2" xfId="10"/>
    <cellStyle name="20% - Accent5" xfId="111" builtinId="46" customBuiltin="1"/>
    <cellStyle name="20% - Accent5 2" xfId="11"/>
    <cellStyle name="20% - Accent6" xfId="115" builtinId="50" customBuiltin="1"/>
    <cellStyle name="20% - Accent6 2" xfId="12"/>
    <cellStyle name="40% - Accent1" xfId="96" builtinId="31" customBuiltin="1"/>
    <cellStyle name="40% - Accent1 2" xfId="13"/>
    <cellStyle name="40% - Accent2" xfId="100" builtinId="35" customBuiltin="1"/>
    <cellStyle name="40% - Accent2 2" xfId="14"/>
    <cellStyle name="40% - Accent3" xfId="104" builtinId="39" customBuiltin="1"/>
    <cellStyle name="40% - Accent3 2" xfId="15"/>
    <cellStyle name="40% - Accent4" xfId="108" builtinId="43" customBuiltin="1"/>
    <cellStyle name="40% - Accent4 2" xfId="16"/>
    <cellStyle name="40% - Accent5" xfId="112" builtinId="47" customBuiltin="1"/>
    <cellStyle name="40% - Accent5 2" xfId="17"/>
    <cellStyle name="40% - Accent6" xfId="116" builtinId="51" customBuiltin="1"/>
    <cellStyle name="40% - Accent6 2" xfId="18"/>
    <cellStyle name="60% - Accent1" xfId="97" builtinId="32" customBuiltin="1"/>
    <cellStyle name="60% - Accent1 2" xfId="19"/>
    <cellStyle name="60% - Accent2" xfId="101" builtinId="36" customBuiltin="1"/>
    <cellStyle name="60% - Accent2 2" xfId="20"/>
    <cellStyle name="60% - Accent3" xfId="105" builtinId="40" customBuiltin="1"/>
    <cellStyle name="60% - Accent3 2" xfId="21"/>
    <cellStyle name="60% - Accent4" xfId="109" builtinId="44" customBuiltin="1"/>
    <cellStyle name="60% - Accent4 2" xfId="22"/>
    <cellStyle name="60% - Accent5" xfId="113" builtinId="48" customBuiltin="1"/>
    <cellStyle name="60% - Accent5 2" xfId="23"/>
    <cellStyle name="60% - Accent6" xfId="117" builtinId="52" customBuiltin="1"/>
    <cellStyle name="60% - Accent6 2" xfId="24"/>
    <cellStyle name="Accent1" xfId="94" builtinId="29" customBuiltin="1"/>
    <cellStyle name="Accent1 2" xfId="25"/>
    <cellStyle name="Accent2" xfId="98" builtinId="33" customBuiltin="1"/>
    <cellStyle name="Accent2 2" xfId="26"/>
    <cellStyle name="Accent3" xfId="102" builtinId="37" customBuiltin="1"/>
    <cellStyle name="Accent3 2" xfId="27"/>
    <cellStyle name="Accent4" xfId="106" builtinId="41" customBuiltin="1"/>
    <cellStyle name="Accent4 2" xfId="28"/>
    <cellStyle name="Accent5" xfId="110" builtinId="45" customBuiltin="1"/>
    <cellStyle name="Accent5 2" xfId="29"/>
    <cellStyle name="Accent6" xfId="114" builtinId="49" customBuiltin="1"/>
    <cellStyle name="Accent6 2" xfId="30"/>
    <cellStyle name="Bad" xfId="83" builtinId="27" customBuiltin="1"/>
    <cellStyle name="Bad 2" xfId="31"/>
    <cellStyle name="Calculation" xfId="87" builtinId="22" customBuiltin="1"/>
    <cellStyle name="Calculation 2" xfId="32"/>
    <cellStyle name="Calculation 2 2" xfId="70"/>
    <cellStyle name="Calculation 2 2 2" xfId="138"/>
    <cellStyle name="Calculation 2 3" xfId="135"/>
    <cellStyle name="Check Cell" xfId="89" builtinId="23" customBuiltin="1"/>
    <cellStyle name="Check Cell 2" xfId="33"/>
    <cellStyle name="Currency 2" xfId="34"/>
    <cellStyle name="Excel Built-in Normal" xfId="2"/>
    <cellStyle name="Excel Built-in Normal 2" xfId="121"/>
    <cellStyle name="Explanatory Text" xfId="92" builtinId="53" customBuiltin="1"/>
    <cellStyle name="Explanatory Text 2" xfId="35"/>
    <cellStyle name="Good" xfId="82" builtinId="26" customBuiltin="1"/>
    <cellStyle name="Good 2" xfId="36"/>
    <cellStyle name="Heading" xfId="3"/>
    <cellStyle name="Heading 1" xfId="78" builtinId="16" customBuiltin="1"/>
    <cellStyle name="Heading 1 2" xfId="37"/>
    <cellStyle name="Heading 2" xfId="79" builtinId="17" customBuiltin="1"/>
    <cellStyle name="Heading 2 2" xfId="38"/>
    <cellStyle name="Heading 3" xfId="80" builtinId="18" customBuiltin="1"/>
    <cellStyle name="Heading 3 2" xfId="39"/>
    <cellStyle name="Heading 4" xfId="81" builtinId="19" customBuiltin="1"/>
    <cellStyle name="Heading 4 2" xfId="40"/>
    <cellStyle name="Heading 5" xfId="124"/>
    <cellStyle name="Heading1" xfId="4"/>
    <cellStyle name="Heading1 2" xfId="119"/>
    <cellStyle name="Input" xfId="85" builtinId="20" customBuiltin="1"/>
    <cellStyle name="Input 2" xfId="41"/>
    <cellStyle name="Input 2 2" xfId="71"/>
    <cellStyle name="Input 2 2 2" xfId="133"/>
    <cellStyle name="Input 2 3" xfId="136"/>
    <cellStyle name="Linked Cell" xfId="88" builtinId="24" customBuiltin="1"/>
    <cellStyle name="Linked Cell 2" xfId="42"/>
    <cellStyle name="Neutral" xfId="84" builtinId="28" customBuiltin="1"/>
    <cellStyle name="Neutral 2" xfId="43"/>
    <cellStyle name="Normal" xfId="0" builtinId="0"/>
    <cellStyle name="Normal 10" xfId="44"/>
    <cellStyle name="Normal 11" xfId="76"/>
    <cellStyle name="Normal 12" xfId="45"/>
    <cellStyle name="Normal 13" xfId="46"/>
    <cellStyle name="Normal 14" xfId="47"/>
    <cellStyle name="Normal 15" xfId="48"/>
    <cellStyle name="Normal 16" xfId="49"/>
    <cellStyle name="Normal 17" xfId="50"/>
    <cellStyle name="Normal 18" xfId="51"/>
    <cellStyle name="Normal 19" xfId="52"/>
    <cellStyle name="Normal 2" xfId="1"/>
    <cellStyle name="Normal 2 2" xfId="54"/>
    <cellStyle name="Normal 2 3" xfId="55"/>
    <cellStyle name="Normal 2 4" xfId="53"/>
    <cellStyle name="Normal 2 5" xfId="125"/>
    <cellStyle name="Normal 2 5 2" xfId="128"/>
    <cellStyle name="Normal 2 5 3" xfId="140"/>
    <cellStyle name="Normal 2 6" xfId="131"/>
    <cellStyle name="Normal 2 6 2" xfId="141"/>
    <cellStyle name="Normal 20" xfId="127"/>
    <cellStyle name="Normal 3" xfId="56"/>
    <cellStyle name="Normal 3 2" xfId="118"/>
    <cellStyle name="Normal 4" xfId="57"/>
    <cellStyle name="Normal 4 2" xfId="58"/>
    <cellStyle name="Normal 4 3" xfId="120"/>
    <cellStyle name="Normal 5" xfId="59"/>
    <cellStyle name="Normal 6" xfId="60"/>
    <cellStyle name="Normal 7" xfId="61"/>
    <cellStyle name="Normal 8" xfId="62"/>
    <cellStyle name="Normal 9" xfId="69"/>
    <cellStyle name="Normal 9 2" xfId="75"/>
    <cellStyle name="Normal 9 2 2" xfId="123"/>
    <cellStyle name="Normal_Sheet1 2" xfId="68"/>
    <cellStyle name="Note" xfId="91" builtinId="10" customBuiltin="1"/>
    <cellStyle name="Note 2" xfId="63"/>
    <cellStyle name="Note 2 2" xfId="72"/>
    <cellStyle name="Note 2 2 2" xfId="130"/>
    <cellStyle name="Note 2 3" xfId="129"/>
    <cellStyle name="Output" xfId="86" builtinId="21" customBuiltin="1"/>
    <cellStyle name="Output 2" xfId="64"/>
    <cellStyle name="Output 2 2" xfId="73"/>
    <cellStyle name="Output 2 2 2" xfId="134"/>
    <cellStyle name="Output 2 3" xfId="132"/>
    <cellStyle name="Result" xfId="5"/>
    <cellStyle name="Result 2" xfId="122"/>
    <cellStyle name="Result2" xfId="6"/>
    <cellStyle name="Result2 2" xfId="126"/>
    <cellStyle name="Title" xfId="77" builtinId="15" customBuiltin="1"/>
    <cellStyle name="Title 2" xfId="65"/>
    <cellStyle name="Total" xfId="93" builtinId="25" customBuiltin="1"/>
    <cellStyle name="Total 2" xfId="66"/>
    <cellStyle name="Total 2 2" xfId="74"/>
    <cellStyle name="Total 2 2 2" xfId="139"/>
    <cellStyle name="Total 2 3" xfId="137"/>
    <cellStyle name="Warning Text" xfId="90" builtinId="11" customBuiltin="1"/>
    <cellStyle name="Warning Text 2" xfId="67"/>
  </cellStyles>
  <dxfs count="4">
    <dxf>
      <font>
        <color rgb="FFFF0000"/>
      </font>
      <fill>
        <patternFill>
          <bgColor rgb="FFFF9999"/>
        </patternFill>
      </fill>
    </dxf>
    <dxf>
      <font>
        <color rgb="FFC00000"/>
      </font>
      <fill>
        <patternFill>
          <bgColor rgb="FFFF9999"/>
        </patternFill>
      </fill>
    </dxf>
    <dxf>
      <font>
        <color rgb="FF9C0006"/>
      </font>
      <fill>
        <patternFill>
          <bgColor rgb="FFFFC7CE"/>
        </patternFill>
      </fill>
    </dxf>
    <dxf>
      <fill>
        <patternFill>
          <bgColor rgb="FFFFFF00"/>
        </patternFill>
      </fill>
    </dxf>
  </dxfs>
  <tableStyles count="0" defaultTableStyle="TableStyleMedium2" defaultPivotStyle="PivotStyleLight16"/>
  <colors>
    <mruColors>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00"/>
  <sheetViews>
    <sheetView tabSelected="1" zoomScaleNormal="100" workbookViewId="0">
      <pane ySplit="7" topLeftCell="A8" activePane="bottomLeft" state="frozen"/>
      <selection pane="bottomLeft" activeCell="A8" sqref="A8:XFD8"/>
    </sheetView>
  </sheetViews>
  <sheetFormatPr defaultRowHeight="15" x14ac:dyDescent="0.25"/>
  <cols>
    <col min="1" max="1" width="22.7109375" style="53" customWidth="1"/>
    <col min="2" max="2" width="1.7109375" style="53" customWidth="1"/>
    <col min="3" max="3" width="9.140625" style="53"/>
    <col min="4" max="4" width="1.7109375" style="53" customWidth="1"/>
    <col min="5" max="5" width="9.140625" style="53" customWidth="1"/>
    <col min="6" max="6" width="1.7109375" style="53" customWidth="1"/>
    <col min="7" max="9" width="10.7109375" style="53" customWidth="1"/>
    <col min="10" max="10" width="1.7109375" style="53" customWidth="1"/>
    <col min="11" max="11" width="9.140625" style="53"/>
    <col min="12" max="12" width="1.7109375" style="53" customWidth="1"/>
    <col min="13" max="13" width="10.7109375" style="53" bestFit="1" customWidth="1"/>
    <col min="14" max="14" width="1.7109375" style="53" customWidth="1"/>
    <col min="15" max="16384" width="9.140625" style="53"/>
  </cols>
  <sheetData>
    <row r="1" spans="1:22" ht="28.5" customHeight="1" x14ac:dyDescent="0.25">
      <c r="A1" s="167" t="s">
        <v>0</v>
      </c>
      <c r="B1" s="167"/>
      <c r="C1" s="167"/>
      <c r="D1" s="167"/>
      <c r="E1" s="167"/>
      <c r="F1" s="167"/>
      <c r="G1" s="167"/>
      <c r="H1" s="167"/>
      <c r="I1" s="167"/>
      <c r="J1" s="167"/>
      <c r="K1" s="167"/>
      <c r="L1" s="167"/>
      <c r="M1" s="167"/>
      <c r="N1" s="167"/>
      <c r="O1" s="167"/>
      <c r="P1" s="167"/>
      <c r="Q1" s="167"/>
      <c r="R1" s="167"/>
      <c r="S1" s="167"/>
      <c r="T1" s="167"/>
      <c r="U1" s="167"/>
    </row>
    <row r="2" spans="1:22" ht="15.75" customHeight="1" thickBot="1" x14ac:dyDescent="0.3">
      <c r="A2" s="54"/>
      <c r="B2" s="54"/>
      <c r="C2" s="54"/>
      <c r="D2" s="54"/>
      <c r="E2" s="54"/>
      <c r="F2" s="54"/>
      <c r="G2" s="54"/>
      <c r="H2" s="54"/>
      <c r="I2" s="54"/>
      <c r="J2" s="54"/>
      <c r="K2" s="54"/>
      <c r="L2" s="54"/>
      <c r="M2" s="54"/>
      <c r="N2" s="54"/>
      <c r="O2" s="9"/>
      <c r="P2" s="9"/>
      <c r="Q2" s="9"/>
      <c r="R2" s="9"/>
      <c r="S2" s="9"/>
      <c r="T2" s="9"/>
      <c r="U2" s="54"/>
      <c r="V2" s="54"/>
    </row>
    <row r="3" spans="1:22" ht="15.75" customHeight="1" thickBot="1" x14ac:dyDescent="0.3">
      <c r="A3" s="55" t="s">
        <v>1</v>
      </c>
      <c r="B3" s="173"/>
      <c r="C3" s="174"/>
      <c r="D3" s="174"/>
      <c r="E3" s="175"/>
      <c r="F3" s="54"/>
      <c r="G3" s="56" t="s">
        <v>26</v>
      </c>
      <c r="H3" s="179"/>
      <c r="I3" s="175"/>
      <c r="J3" s="54"/>
      <c r="K3" s="54"/>
      <c r="L3" s="54"/>
      <c r="M3" s="197" t="s">
        <v>29</v>
      </c>
      <c r="N3" s="197"/>
      <c r="O3" s="197"/>
      <c r="P3" s="198">
        <f>SUM(I7:I500)</f>
        <v>0</v>
      </c>
      <c r="Q3" s="199"/>
      <c r="R3" s="200"/>
      <c r="S3" s="9"/>
      <c r="T3" s="9"/>
      <c r="U3" s="54"/>
      <c r="V3" s="54"/>
    </row>
    <row r="4" spans="1:22" ht="15.75" customHeight="1" thickBot="1" x14ac:dyDescent="0.3">
      <c r="A4" s="54"/>
      <c r="B4" s="54"/>
      <c r="C4" s="54"/>
      <c r="D4" s="54"/>
      <c r="E4" s="54"/>
      <c r="F4" s="54"/>
      <c r="G4" s="54"/>
      <c r="H4" s="54"/>
      <c r="I4" s="54"/>
      <c r="J4" s="54"/>
      <c r="K4" s="54"/>
      <c r="L4" s="54"/>
      <c r="M4" s="54"/>
      <c r="N4" s="54"/>
      <c r="O4" s="9"/>
      <c r="P4" s="9"/>
      <c r="Q4" s="9"/>
      <c r="R4" s="9"/>
      <c r="S4" s="9"/>
      <c r="T4" s="9"/>
      <c r="U4" s="54"/>
      <c r="V4" s="54"/>
    </row>
    <row r="5" spans="1:22" ht="15.75" customHeight="1" thickBot="1" x14ac:dyDescent="0.3">
      <c r="A5" s="180" t="s">
        <v>32</v>
      </c>
      <c r="B5" s="56"/>
      <c r="C5" s="180" t="s">
        <v>3</v>
      </c>
      <c r="D5" s="57"/>
      <c r="E5" s="180" t="s">
        <v>77</v>
      </c>
      <c r="F5" s="56"/>
      <c r="G5" s="176" t="s">
        <v>7</v>
      </c>
      <c r="H5" s="177"/>
      <c r="I5" s="178"/>
      <c r="J5" s="54"/>
      <c r="K5" s="180" t="s">
        <v>80</v>
      </c>
      <c r="L5" s="54"/>
      <c r="M5" s="180" t="s">
        <v>148</v>
      </c>
      <c r="N5" s="54"/>
      <c r="O5" s="182" t="s">
        <v>28</v>
      </c>
      <c r="P5" s="183"/>
      <c r="Q5" s="183"/>
      <c r="R5" s="183"/>
      <c r="S5" s="184"/>
      <c r="T5" s="54"/>
      <c r="U5" s="171" t="s">
        <v>30</v>
      </c>
      <c r="V5" s="54"/>
    </row>
    <row r="6" spans="1:22" ht="30" customHeight="1" thickBot="1" x14ac:dyDescent="0.3">
      <c r="A6" s="181"/>
      <c r="B6" s="5"/>
      <c r="C6" s="181"/>
      <c r="D6" s="13"/>
      <c r="E6" s="181"/>
      <c r="F6" s="5"/>
      <c r="G6" s="33" t="s">
        <v>4</v>
      </c>
      <c r="H6" s="49" t="s">
        <v>5</v>
      </c>
      <c r="I6" s="6" t="s">
        <v>6</v>
      </c>
      <c r="J6" s="54"/>
      <c r="K6" s="181"/>
      <c r="L6" s="54"/>
      <c r="M6" s="181"/>
      <c r="N6" s="54"/>
      <c r="O6" s="185"/>
      <c r="P6" s="186"/>
      <c r="Q6" s="186"/>
      <c r="R6" s="186"/>
      <c r="S6" s="187"/>
      <c r="T6" s="54"/>
      <c r="U6" s="172"/>
      <c r="V6" s="54"/>
    </row>
    <row r="7" spans="1:22" ht="15" customHeight="1" thickBot="1" x14ac:dyDescent="0.3">
      <c r="A7" s="58"/>
      <c r="B7" s="54"/>
      <c r="C7" s="59"/>
      <c r="D7" s="60"/>
      <c r="E7" s="61"/>
      <c r="F7" s="62"/>
      <c r="G7" s="63"/>
      <c r="H7" s="63"/>
      <c r="I7" s="7">
        <f>H7-G7</f>
        <v>0</v>
      </c>
      <c r="J7" s="62"/>
      <c r="K7" s="61"/>
      <c r="L7" s="62"/>
      <c r="M7" s="64"/>
      <c r="N7" s="54"/>
      <c r="O7" s="188"/>
      <c r="P7" s="189"/>
      <c r="Q7" s="189"/>
      <c r="R7" s="189"/>
      <c r="S7" s="190"/>
      <c r="T7" s="54"/>
      <c r="U7" s="14">
        <f>COUNTA(A7:A500)</f>
        <v>0</v>
      </c>
      <c r="V7" s="54"/>
    </row>
    <row r="8" spans="1:22" ht="15" customHeight="1" x14ac:dyDescent="0.25">
      <c r="A8" s="65"/>
      <c r="B8" s="54"/>
      <c r="C8" s="59"/>
      <c r="D8" s="60"/>
      <c r="E8" s="66"/>
      <c r="F8" s="62"/>
      <c r="G8" s="67"/>
      <c r="H8" s="67"/>
      <c r="I8" s="8">
        <f t="shared" ref="I8:I70" si="0">H8-G8</f>
        <v>0</v>
      </c>
      <c r="J8" s="62"/>
      <c r="K8" s="66"/>
      <c r="L8" s="62"/>
      <c r="M8" s="68"/>
      <c r="N8" s="54"/>
      <c r="O8" s="168"/>
      <c r="P8" s="169"/>
      <c r="Q8" s="169"/>
      <c r="R8" s="169"/>
      <c r="S8" s="170"/>
      <c r="T8" s="9"/>
      <c r="U8" s="69" t="s">
        <v>27</v>
      </c>
      <c r="V8" s="54"/>
    </row>
    <row r="9" spans="1:22" ht="15" customHeight="1" x14ac:dyDescent="0.25">
      <c r="A9" s="65"/>
      <c r="B9" s="54"/>
      <c r="C9" s="59"/>
      <c r="D9" s="60"/>
      <c r="E9" s="66"/>
      <c r="F9" s="62"/>
      <c r="G9" s="67"/>
      <c r="H9" s="67"/>
      <c r="I9" s="8">
        <f t="shared" si="0"/>
        <v>0</v>
      </c>
      <c r="J9" s="62"/>
      <c r="K9" s="66"/>
      <c r="L9" s="62"/>
      <c r="M9" s="68"/>
      <c r="N9" s="54"/>
      <c r="O9" s="168"/>
      <c r="P9" s="169"/>
      <c r="Q9" s="169"/>
      <c r="R9" s="169"/>
      <c r="S9" s="170"/>
      <c r="T9" s="9"/>
      <c r="U9" s="54"/>
      <c r="V9" s="54"/>
    </row>
    <row r="10" spans="1:22" ht="15" customHeight="1" x14ac:dyDescent="0.25">
      <c r="A10" s="65"/>
      <c r="B10" s="54"/>
      <c r="C10" s="59"/>
      <c r="D10" s="60"/>
      <c r="E10" s="66"/>
      <c r="F10" s="62"/>
      <c r="G10" s="67"/>
      <c r="H10" s="67"/>
      <c r="I10" s="8">
        <f t="shared" si="0"/>
        <v>0</v>
      </c>
      <c r="J10" s="62"/>
      <c r="K10" s="66"/>
      <c r="L10" s="62"/>
      <c r="M10" s="68"/>
      <c r="N10" s="54"/>
      <c r="O10" s="168"/>
      <c r="P10" s="169"/>
      <c r="Q10" s="169"/>
      <c r="R10" s="169"/>
      <c r="S10" s="170"/>
      <c r="T10" s="9"/>
      <c r="U10" s="54"/>
      <c r="V10" s="54"/>
    </row>
    <row r="11" spans="1:22" ht="15.75" x14ac:dyDescent="0.25">
      <c r="A11" s="65"/>
      <c r="B11" s="54"/>
      <c r="C11" s="59"/>
      <c r="D11" s="60"/>
      <c r="E11" s="66"/>
      <c r="F11" s="62"/>
      <c r="G11" s="67"/>
      <c r="H11" s="67"/>
      <c r="I11" s="8">
        <f t="shared" si="0"/>
        <v>0</v>
      </c>
      <c r="J11" s="62"/>
      <c r="K11" s="66"/>
      <c r="L11" s="62"/>
      <c r="M11" s="68"/>
      <c r="N11" s="54"/>
      <c r="O11" s="168"/>
      <c r="P11" s="169"/>
      <c r="Q11" s="169"/>
      <c r="R11" s="169"/>
      <c r="S11" s="170"/>
      <c r="T11" s="54"/>
      <c r="U11" s="54"/>
      <c r="V11" s="54"/>
    </row>
    <row r="12" spans="1:22" ht="15.75" x14ac:dyDescent="0.25">
      <c r="A12" s="65"/>
      <c r="B12" s="54"/>
      <c r="C12" s="59"/>
      <c r="D12" s="60"/>
      <c r="E12" s="66"/>
      <c r="F12" s="62"/>
      <c r="G12" s="67"/>
      <c r="H12" s="67"/>
      <c r="I12" s="8">
        <f t="shared" si="0"/>
        <v>0</v>
      </c>
      <c r="J12" s="62"/>
      <c r="K12" s="66"/>
      <c r="L12" s="62"/>
      <c r="M12" s="68"/>
      <c r="N12" s="54"/>
      <c r="O12" s="168"/>
      <c r="P12" s="169"/>
      <c r="Q12" s="169"/>
      <c r="R12" s="169"/>
      <c r="S12" s="170"/>
      <c r="T12" s="54"/>
      <c r="U12" s="54"/>
      <c r="V12" s="54"/>
    </row>
    <row r="13" spans="1:22" ht="15.75" x14ac:dyDescent="0.25">
      <c r="A13" s="65"/>
      <c r="B13" s="54"/>
      <c r="C13" s="59"/>
      <c r="D13" s="60"/>
      <c r="E13" s="66"/>
      <c r="F13" s="62"/>
      <c r="G13" s="67"/>
      <c r="H13" s="67"/>
      <c r="I13" s="8">
        <f t="shared" si="0"/>
        <v>0</v>
      </c>
      <c r="J13" s="62"/>
      <c r="K13" s="66"/>
      <c r="L13" s="62"/>
      <c r="M13" s="68"/>
      <c r="N13" s="54"/>
      <c r="O13" s="168"/>
      <c r="P13" s="169"/>
      <c r="Q13" s="169"/>
      <c r="R13" s="169"/>
      <c r="S13" s="170"/>
      <c r="T13" s="54"/>
      <c r="U13" s="54"/>
      <c r="V13" s="54"/>
    </row>
    <row r="14" spans="1:22" ht="15.75" x14ac:dyDescent="0.25">
      <c r="A14" s="65"/>
      <c r="B14" s="54"/>
      <c r="C14" s="59"/>
      <c r="D14" s="60"/>
      <c r="E14" s="66"/>
      <c r="F14" s="62"/>
      <c r="G14" s="67"/>
      <c r="H14" s="67"/>
      <c r="I14" s="8">
        <f t="shared" si="0"/>
        <v>0</v>
      </c>
      <c r="J14" s="62"/>
      <c r="K14" s="66"/>
      <c r="L14" s="62"/>
      <c r="M14" s="68"/>
      <c r="N14" s="54"/>
      <c r="O14" s="168"/>
      <c r="P14" s="169"/>
      <c r="Q14" s="169"/>
      <c r="R14" s="169"/>
      <c r="S14" s="170"/>
      <c r="T14" s="54"/>
      <c r="U14" s="54"/>
      <c r="V14" s="54"/>
    </row>
    <row r="15" spans="1:22" ht="15.75" x14ac:dyDescent="0.25">
      <c r="A15" s="65"/>
      <c r="B15" s="54"/>
      <c r="C15" s="59"/>
      <c r="D15" s="60"/>
      <c r="E15" s="66"/>
      <c r="F15" s="62"/>
      <c r="G15" s="67"/>
      <c r="H15" s="67"/>
      <c r="I15" s="8">
        <f t="shared" si="0"/>
        <v>0</v>
      </c>
      <c r="J15" s="62"/>
      <c r="K15" s="66"/>
      <c r="L15" s="62"/>
      <c r="M15" s="68"/>
      <c r="N15" s="54"/>
      <c r="O15" s="168"/>
      <c r="P15" s="169"/>
      <c r="Q15" s="169"/>
      <c r="R15" s="169"/>
      <c r="S15" s="170"/>
      <c r="T15" s="54"/>
      <c r="U15" s="54"/>
      <c r="V15" s="54"/>
    </row>
    <row r="16" spans="1:22" ht="15.75" x14ac:dyDescent="0.25">
      <c r="A16" s="65"/>
      <c r="B16" s="54"/>
      <c r="C16" s="59"/>
      <c r="D16" s="60"/>
      <c r="E16" s="66"/>
      <c r="F16" s="62"/>
      <c r="G16" s="67"/>
      <c r="H16" s="67"/>
      <c r="I16" s="8">
        <f t="shared" si="0"/>
        <v>0</v>
      </c>
      <c r="J16" s="62"/>
      <c r="K16" s="66"/>
      <c r="L16" s="62"/>
      <c r="M16" s="68"/>
      <c r="N16" s="54"/>
      <c r="O16" s="168"/>
      <c r="P16" s="169"/>
      <c r="Q16" s="169"/>
      <c r="R16" s="169"/>
      <c r="S16" s="170"/>
      <c r="T16" s="54"/>
      <c r="U16" s="54"/>
      <c r="V16" s="54"/>
    </row>
    <row r="17" spans="1:22" ht="15.75" x14ac:dyDescent="0.25">
      <c r="A17" s="65"/>
      <c r="B17" s="54"/>
      <c r="C17" s="59"/>
      <c r="D17" s="60"/>
      <c r="E17" s="66"/>
      <c r="F17" s="62"/>
      <c r="G17" s="67"/>
      <c r="H17" s="67"/>
      <c r="I17" s="8">
        <f t="shared" si="0"/>
        <v>0</v>
      </c>
      <c r="J17" s="62"/>
      <c r="K17" s="66"/>
      <c r="L17" s="62"/>
      <c r="M17" s="68"/>
      <c r="N17" s="54"/>
      <c r="O17" s="168"/>
      <c r="P17" s="169"/>
      <c r="Q17" s="169"/>
      <c r="R17" s="169"/>
      <c r="S17" s="170"/>
      <c r="T17" s="54"/>
      <c r="U17" s="54"/>
      <c r="V17" s="54"/>
    </row>
    <row r="18" spans="1:22" ht="15.75" x14ac:dyDescent="0.25">
      <c r="A18" s="65"/>
      <c r="B18" s="54"/>
      <c r="C18" s="59"/>
      <c r="D18" s="60"/>
      <c r="E18" s="66"/>
      <c r="F18" s="62"/>
      <c r="G18" s="67"/>
      <c r="H18" s="67"/>
      <c r="I18" s="8">
        <f t="shared" si="0"/>
        <v>0</v>
      </c>
      <c r="J18" s="62"/>
      <c r="K18" s="66"/>
      <c r="L18" s="62"/>
      <c r="M18" s="68"/>
      <c r="N18" s="54"/>
      <c r="O18" s="168"/>
      <c r="P18" s="169"/>
      <c r="Q18" s="169"/>
      <c r="R18" s="169"/>
      <c r="S18" s="170"/>
      <c r="T18" s="54"/>
      <c r="U18" s="54"/>
      <c r="V18" s="54"/>
    </row>
    <row r="19" spans="1:22" ht="15.75" x14ac:dyDescent="0.25">
      <c r="A19" s="65"/>
      <c r="B19" s="54"/>
      <c r="C19" s="59"/>
      <c r="D19" s="60"/>
      <c r="E19" s="66"/>
      <c r="F19" s="62"/>
      <c r="G19" s="67"/>
      <c r="H19" s="67"/>
      <c r="I19" s="8">
        <f t="shared" si="0"/>
        <v>0</v>
      </c>
      <c r="J19" s="62"/>
      <c r="K19" s="66"/>
      <c r="L19" s="62"/>
      <c r="M19" s="68"/>
      <c r="N19" s="54"/>
      <c r="O19" s="168"/>
      <c r="P19" s="169"/>
      <c r="Q19" s="169"/>
      <c r="R19" s="169"/>
      <c r="S19" s="170"/>
      <c r="T19" s="54"/>
      <c r="U19" s="54"/>
      <c r="V19" s="54"/>
    </row>
    <row r="20" spans="1:22" ht="15.75" x14ac:dyDescent="0.25">
      <c r="A20" s="65"/>
      <c r="B20" s="54"/>
      <c r="C20" s="59"/>
      <c r="D20" s="60"/>
      <c r="E20" s="66"/>
      <c r="F20" s="62"/>
      <c r="G20" s="67"/>
      <c r="H20" s="67"/>
      <c r="I20" s="8">
        <f t="shared" si="0"/>
        <v>0</v>
      </c>
      <c r="J20" s="62"/>
      <c r="K20" s="66"/>
      <c r="L20" s="62"/>
      <c r="M20" s="68"/>
      <c r="N20" s="54"/>
      <c r="O20" s="168"/>
      <c r="P20" s="169"/>
      <c r="Q20" s="169"/>
      <c r="R20" s="169"/>
      <c r="S20" s="170"/>
      <c r="T20" s="54"/>
      <c r="U20" s="54"/>
      <c r="V20" s="54"/>
    </row>
    <row r="21" spans="1:22" ht="15.75" x14ac:dyDescent="0.25">
      <c r="A21" s="65"/>
      <c r="B21" s="54"/>
      <c r="C21" s="59"/>
      <c r="D21" s="60"/>
      <c r="E21" s="66"/>
      <c r="F21" s="62"/>
      <c r="G21" s="67"/>
      <c r="H21" s="67"/>
      <c r="I21" s="8">
        <f t="shared" si="0"/>
        <v>0</v>
      </c>
      <c r="J21" s="62"/>
      <c r="K21" s="66"/>
      <c r="L21" s="62"/>
      <c r="M21" s="68"/>
      <c r="N21" s="54"/>
      <c r="O21" s="168"/>
      <c r="P21" s="169"/>
      <c r="Q21" s="169"/>
      <c r="R21" s="169"/>
      <c r="S21" s="170"/>
      <c r="T21" s="54"/>
      <c r="U21" s="54"/>
      <c r="V21" s="54"/>
    </row>
    <row r="22" spans="1:22" ht="15.75" x14ac:dyDescent="0.25">
      <c r="A22" s="65"/>
      <c r="B22" s="54"/>
      <c r="C22" s="59"/>
      <c r="D22" s="60"/>
      <c r="E22" s="66"/>
      <c r="F22" s="62"/>
      <c r="G22" s="67"/>
      <c r="H22" s="67"/>
      <c r="I22" s="8">
        <f t="shared" si="0"/>
        <v>0</v>
      </c>
      <c r="J22" s="62"/>
      <c r="K22" s="66"/>
      <c r="L22" s="62"/>
      <c r="M22" s="68"/>
      <c r="N22" s="54"/>
      <c r="O22" s="168"/>
      <c r="P22" s="169"/>
      <c r="Q22" s="169"/>
      <c r="R22" s="169"/>
      <c r="S22" s="170"/>
      <c r="T22" s="54"/>
      <c r="U22" s="54"/>
      <c r="V22" s="54"/>
    </row>
    <row r="23" spans="1:22" ht="15.75" x14ac:dyDescent="0.25">
      <c r="A23" s="65"/>
      <c r="B23" s="54"/>
      <c r="C23" s="59"/>
      <c r="D23" s="60"/>
      <c r="E23" s="66"/>
      <c r="F23" s="62"/>
      <c r="G23" s="67"/>
      <c r="H23" s="67"/>
      <c r="I23" s="8">
        <f t="shared" si="0"/>
        <v>0</v>
      </c>
      <c r="J23" s="62"/>
      <c r="K23" s="66"/>
      <c r="L23" s="62"/>
      <c r="M23" s="68"/>
      <c r="N23" s="54"/>
      <c r="O23" s="168"/>
      <c r="P23" s="169"/>
      <c r="Q23" s="169"/>
      <c r="R23" s="169"/>
      <c r="S23" s="170"/>
      <c r="T23" s="54"/>
      <c r="U23" s="54"/>
      <c r="V23" s="54"/>
    </row>
    <row r="24" spans="1:22" ht="15.75" x14ac:dyDescent="0.25">
      <c r="A24" s="65"/>
      <c r="B24" s="54"/>
      <c r="C24" s="59"/>
      <c r="D24" s="60"/>
      <c r="E24" s="66"/>
      <c r="F24" s="62"/>
      <c r="G24" s="67"/>
      <c r="H24" s="67"/>
      <c r="I24" s="8">
        <f t="shared" si="0"/>
        <v>0</v>
      </c>
      <c r="J24" s="62"/>
      <c r="K24" s="66"/>
      <c r="L24" s="62"/>
      <c r="M24" s="68"/>
      <c r="N24" s="54"/>
      <c r="O24" s="168"/>
      <c r="P24" s="169"/>
      <c r="Q24" s="169"/>
      <c r="R24" s="169"/>
      <c r="S24" s="170"/>
      <c r="T24" s="54"/>
      <c r="U24" s="54"/>
      <c r="V24" s="54"/>
    </row>
    <row r="25" spans="1:22" ht="15.75" x14ac:dyDescent="0.25">
      <c r="A25" s="65"/>
      <c r="B25" s="54"/>
      <c r="C25" s="59"/>
      <c r="D25" s="60"/>
      <c r="E25" s="66"/>
      <c r="F25" s="62"/>
      <c r="G25" s="67"/>
      <c r="H25" s="67"/>
      <c r="I25" s="8">
        <f t="shared" si="0"/>
        <v>0</v>
      </c>
      <c r="J25" s="62"/>
      <c r="K25" s="66"/>
      <c r="L25" s="62"/>
      <c r="M25" s="68"/>
      <c r="N25" s="54"/>
      <c r="O25" s="168"/>
      <c r="P25" s="169"/>
      <c r="Q25" s="169"/>
      <c r="R25" s="169"/>
      <c r="S25" s="170"/>
      <c r="T25" s="54"/>
      <c r="U25" s="54"/>
      <c r="V25" s="54"/>
    </row>
    <row r="26" spans="1:22" ht="15.75" x14ac:dyDescent="0.25">
      <c r="A26" s="65"/>
      <c r="B26" s="54"/>
      <c r="C26" s="59"/>
      <c r="D26" s="60"/>
      <c r="E26" s="66"/>
      <c r="F26" s="62"/>
      <c r="G26" s="67"/>
      <c r="H26" s="67"/>
      <c r="I26" s="8">
        <f t="shared" si="0"/>
        <v>0</v>
      </c>
      <c r="J26" s="62"/>
      <c r="K26" s="66"/>
      <c r="L26" s="62"/>
      <c r="M26" s="68"/>
      <c r="N26" s="54"/>
      <c r="O26" s="168"/>
      <c r="P26" s="169"/>
      <c r="Q26" s="169"/>
      <c r="R26" s="169"/>
      <c r="S26" s="170"/>
      <c r="T26" s="54"/>
      <c r="U26" s="54"/>
      <c r="V26" s="54"/>
    </row>
    <row r="27" spans="1:22" ht="15.75" x14ac:dyDescent="0.25">
      <c r="A27" s="65"/>
      <c r="B27" s="54"/>
      <c r="C27" s="59"/>
      <c r="D27" s="60"/>
      <c r="E27" s="66"/>
      <c r="F27" s="62"/>
      <c r="G27" s="67"/>
      <c r="H27" s="67"/>
      <c r="I27" s="8">
        <f t="shared" si="0"/>
        <v>0</v>
      </c>
      <c r="J27" s="62"/>
      <c r="K27" s="66"/>
      <c r="L27" s="62"/>
      <c r="M27" s="68"/>
      <c r="N27" s="54"/>
      <c r="O27" s="168"/>
      <c r="P27" s="169"/>
      <c r="Q27" s="169"/>
      <c r="R27" s="169"/>
      <c r="S27" s="170"/>
      <c r="T27" s="54"/>
      <c r="U27" s="54"/>
      <c r="V27" s="54"/>
    </row>
    <row r="28" spans="1:22" ht="15.75" x14ac:dyDescent="0.25">
      <c r="A28" s="65"/>
      <c r="B28" s="54"/>
      <c r="C28" s="59"/>
      <c r="D28" s="60"/>
      <c r="E28" s="66"/>
      <c r="F28" s="62"/>
      <c r="G28" s="67"/>
      <c r="H28" s="67"/>
      <c r="I28" s="8">
        <f t="shared" si="0"/>
        <v>0</v>
      </c>
      <c r="J28" s="62"/>
      <c r="K28" s="66"/>
      <c r="L28" s="62"/>
      <c r="M28" s="68"/>
      <c r="N28" s="54"/>
      <c r="O28" s="168"/>
      <c r="P28" s="169"/>
      <c r="Q28" s="169"/>
      <c r="R28" s="169"/>
      <c r="S28" s="170"/>
      <c r="T28" s="54"/>
      <c r="U28" s="54"/>
      <c r="V28" s="54"/>
    </row>
    <row r="29" spans="1:22" ht="15.75" x14ac:dyDescent="0.25">
      <c r="A29" s="65"/>
      <c r="B29" s="54"/>
      <c r="C29" s="59"/>
      <c r="D29" s="60"/>
      <c r="E29" s="66"/>
      <c r="F29" s="62"/>
      <c r="G29" s="67"/>
      <c r="H29" s="67"/>
      <c r="I29" s="8">
        <f t="shared" si="0"/>
        <v>0</v>
      </c>
      <c r="J29" s="62"/>
      <c r="K29" s="66"/>
      <c r="L29" s="62"/>
      <c r="M29" s="68"/>
      <c r="N29" s="54"/>
      <c r="O29" s="168"/>
      <c r="P29" s="169"/>
      <c r="Q29" s="169"/>
      <c r="R29" s="169"/>
      <c r="S29" s="170"/>
      <c r="T29" s="54"/>
      <c r="U29" s="54"/>
      <c r="V29" s="54"/>
    </row>
    <row r="30" spans="1:22" ht="15.75" x14ac:dyDescent="0.25">
      <c r="A30" s="65"/>
      <c r="B30" s="54"/>
      <c r="C30" s="59"/>
      <c r="D30" s="60"/>
      <c r="E30" s="66"/>
      <c r="F30" s="62"/>
      <c r="G30" s="67"/>
      <c r="H30" s="67"/>
      <c r="I30" s="8">
        <f t="shared" si="0"/>
        <v>0</v>
      </c>
      <c r="J30" s="62"/>
      <c r="K30" s="66"/>
      <c r="L30" s="62"/>
      <c r="M30" s="68"/>
      <c r="N30" s="54"/>
      <c r="O30" s="168"/>
      <c r="P30" s="169"/>
      <c r="Q30" s="169"/>
      <c r="R30" s="169"/>
      <c r="S30" s="170"/>
      <c r="T30" s="54"/>
      <c r="U30" s="54"/>
      <c r="V30" s="54"/>
    </row>
    <row r="31" spans="1:22" ht="15.75" x14ac:dyDescent="0.25">
      <c r="A31" s="65"/>
      <c r="B31" s="54"/>
      <c r="C31" s="59"/>
      <c r="D31" s="60"/>
      <c r="E31" s="66"/>
      <c r="F31" s="62"/>
      <c r="G31" s="67"/>
      <c r="H31" s="67"/>
      <c r="I31" s="8">
        <f t="shared" si="0"/>
        <v>0</v>
      </c>
      <c r="J31" s="62"/>
      <c r="K31" s="66"/>
      <c r="L31" s="62"/>
      <c r="M31" s="68"/>
      <c r="N31" s="54"/>
      <c r="O31" s="168"/>
      <c r="P31" s="169"/>
      <c r="Q31" s="169"/>
      <c r="R31" s="169"/>
      <c r="S31" s="170"/>
      <c r="T31" s="54"/>
      <c r="U31" s="54"/>
      <c r="V31" s="54"/>
    </row>
    <row r="32" spans="1:22" ht="15.75" x14ac:dyDescent="0.25">
      <c r="A32" s="65"/>
      <c r="B32" s="54"/>
      <c r="C32" s="59"/>
      <c r="D32" s="60"/>
      <c r="E32" s="66"/>
      <c r="F32" s="62"/>
      <c r="G32" s="67"/>
      <c r="H32" s="67"/>
      <c r="I32" s="8">
        <f t="shared" si="0"/>
        <v>0</v>
      </c>
      <c r="J32" s="62"/>
      <c r="K32" s="66"/>
      <c r="L32" s="62"/>
      <c r="M32" s="68"/>
      <c r="N32" s="54"/>
      <c r="O32" s="168"/>
      <c r="P32" s="169"/>
      <c r="Q32" s="169"/>
      <c r="R32" s="169"/>
      <c r="S32" s="170"/>
      <c r="T32" s="54"/>
      <c r="U32" s="54"/>
      <c r="V32" s="54"/>
    </row>
    <row r="33" spans="1:22" ht="15.75" x14ac:dyDescent="0.25">
      <c r="A33" s="65"/>
      <c r="B33" s="54"/>
      <c r="C33" s="59"/>
      <c r="D33" s="60"/>
      <c r="E33" s="66"/>
      <c r="F33" s="62"/>
      <c r="G33" s="67"/>
      <c r="H33" s="67"/>
      <c r="I33" s="8">
        <f t="shared" si="0"/>
        <v>0</v>
      </c>
      <c r="J33" s="62"/>
      <c r="K33" s="66"/>
      <c r="L33" s="62"/>
      <c r="M33" s="68"/>
      <c r="N33" s="54"/>
      <c r="O33" s="168"/>
      <c r="P33" s="169"/>
      <c r="Q33" s="169"/>
      <c r="R33" s="169"/>
      <c r="S33" s="170"/>
      <c r="T33" s="54"/>
      <c r="U33" s="54"/>
      <c r="V33" s="54"/>
    </row>
    <row r="34" spans="1:22" ht="15.75" x14ac:dyDescent="0.25">
      <c r="A34" s="65"/>
      <c r="B34" s="54"/>
      <c r="C34" s="59"/>
      <c r="D34" s="60"/>
      <c r="E34" s="66"/>
      <c r="F34" s="62"/>
      <c r="G34" s="67"/>
      <c r="H34" s="67"/>
      <c r="I34" s="8">
        <f t="shared" si="0"/>
        <v>0</v>
      </c>
      <c r="J34" s="62"/>
      <c r="K34" s="66"/>
      <c r="L34" s="62"/>
      <c r="M34" s="68"/>
      <c r="N34" s="54"/>
      <c r="O34" s="168"/>
      <c r="P34" s="169"/>
      <c r="Q34" s="169"/>
      <c r="R34" s="169"/>
      <c r="S34" s="170"/>
      <c r="T34" s="54"/>
      <c r="U34" s="54"/>
      <c r="V34" s="54"/>
    </row>
    <row r="35" spans="1:22" ht="15.75" x14ac:dyDescent="0.25">
      <c r="A35" s="65"/>
      <c r="B35" s="54"/>
      <c r="C35" s="59"/>
      <c r="D35" s="60"/>
      <c r="E35" s="66"/>
      <c r="F35" s="62"/>
      <c r="G35" s="67"/>
      <c r="H35" s="67"/>
      <c r="I35" s="8">
        <f t="shared" si="0"/>
        <v>0</v>
      </c>
      <c r="J35" s="62"/>
      <c r="K35" s="66"/>
      <c r="L35" s="62"/>
      <c r="M35" s="68"/>
      <c r="N35" s="54"/>
      <c r="O35" s="168"/>
      <c r="P35" s="169"/>
      <c r="Q35" s="169"/>
      <c r="R35" s="169"/>
      <c r="S35" s="170"/>
      <c r="T35" s="54"/>
      <c r="U35" s="54"/>
      <c r="V35" s="54"/>
    </row>
    <row r="36" spans="1:22" ht="15.75" x14ac:dyDescent="0.25">
      <c r="A36" s="65"/>
      <c r="B36" s="54"/>
      <c r="C36" s="59"/>
      <c r="D36" s="60"/>
      <c r="E36" s="66"/>
      <c r="F36" s="62"/>
      <c r="G36" s="67"/>
      <c r="H36" s="67"/>
      <c r="I36" s="8">
        <f t="shared" si="0"/>
        <v>0</v>
      </c>
      <c r="J36" s="62"/>
      <c r="K36" s="66"/>
      <c r="L36" s="62"/>
      <c r="M36" s="68"/>
      <c r="N36" s="54"/>
      <c r="O36" s="168"/>
      <c r="P36" s="169"/>
      <c r="Q36" s="169"/>
      <c r="R36" s="169"/>
      <c r="S36" s="170"/>
      <c r="T36" s="54"/>
      <c r="U36" s="54"/>
      <c r="V36" s="54"/>
    </row>
    <row r="37" spans="1:22" ht="15.75" x14ac:dyDescent="0.25">
      <c r="A37" s="65"/>
      <c r="B37" s="54"/>
      <c r="C37" s="59"/>
      <c r="D37" s="60"/>
      <c r="E37" s="66"/>
      <c r="F37" s="62"/>
      <c r="G37" s="67"/>
      <c r="H37" s="67"/>
      <c r="I37" s="8">
        <f t="shared" si="0"/>
        <v>0</v>
      </c>
      <c r="J37" s="62"/>
      <c r="K37" s="66"/>
      <c r="L37" s="62"/>
      <c r="M37" s="68"/>
      <c r="N37" s="54"/>
      <c r="O37" s="168"/>
      <c r="P37" s="169"/>
      <c r="Q37" s="169"/>
      <c r="R37" s="169"/>
      <c r="S37" s="170"/>
      <c r="T37" s="54"/>
      <c r="U37" s="54"/>
      <c r="V37" s="54"/>
    </row>
    <row r="38" spans="1:22" ht="15.75" x14ac:dyDescent="0.25">
      <c r="A38" s="65"/>
      <c r="B38" s="54"/>
      <c r="C38" s="59"/>
      <c r="D38" s="60"/>
      <c r="E38" s="66"/>
      <c r="F38" s="62"/>
      <c r="G38" s="67"/>
      <c r="H38" s="67"/>
      <c r="I38" s="8">
        <f t="shared" si="0"/>
        <v>0</v>
      </c>
      <c r="J38" s="62"/>
      <c r="K38" s="66"/>
      <c r="L38" s="62"/>
      <c r="M38" s="68"/>
      <c r="N38" s="54"/>
      <c r="O38" s="168"/>
      <c r="P38" s="169"/>
      <c r="Q38" s="169"/>
      <c r="R38" s="169"/>
      <c r="S38" s="170"/>
      <c r="T38" s="54"/>
      <c r="U38" s="54"/>
      <c r="V38" s="54"/>
    </row>
    <row r="39" spans="1:22" ht="15.75" x14ac:dyDescent="0.25">
      <c r="A39" s="65"/>
      <c r="B39" s="54"/>
      <c r="C39" s="59"/>
      <c r="D39" s="60"/>
      <c r="E39" s="66"/>
      <c r="F39" s="62"/>
      <c r="G39" s="67"/>
      <c r="H39" s="67"/>
      <c r="I39" s="8">
        <f t="shared" si="0"/>
        <v>0</v>
      </c>
      <c r="J39" s="62"/>
      <c r="K39" s="66"/>
      <c r="L39" s="62"/>
      <c r="M39" s="68"/>
      <c r="N39" s="54"/>
      <c r="O39" s="168"/>
      <c r="P39" s="169"/>
      <c r="Q39" s="169"/>
      <c r="R39" s="169"/>
      <c r="S39" s="170"/>
      <c r="T39" s="54"/>
      <c r="U39" s="54"/>
      <c r="V39" s="54"/>
    </row>
    <row r="40" spans="1:22" ht="15.75" x14ac:dyDescent="0.25">
      <c r="A40" s="65"/>
      <c r="B40" s="54"/>
      <c r="C40" s="59"/>
      <c r="D40" s="60"/>
      <c r="E40" s="66"/>
      <c r="F40" s="62"/>
      <c r="G40" s="67"/>
      <c r="H40" s="67"/>
      <c r="I40" s="8">
        <f t="shared" si="0"/>
        <v>0</v>
      </c>
      <c r="J40" s="62"/>
      <c r="K40" s="66"/>
      <c r="L40" s="62"/>
      <c r="M40" s="68"/>
      <c r="N40" s="54"/>
      <c r="O40" s="168"/>
      <c r="P40" s="169"/>
      <c r="Q40" s="169"/>
      <c r="R40" s="169"/>
      <c r="S40" s="170"/>
      <c r="T40" s="54"/>
      <c r="U40" s="54"/>
      <c r="V40" s="54"/>
    </row>
    <row r="41" spans="1:22" ht="15.75" x14ac:dyDescent="0.25">
      <c r="A41" s="65"/>
      <c r="B41" s="54"/>
      <c r="C41" s="59"/>
      <c r="D41" s="60"/>
      <c r="E41" s="66"/>
      <c r="F41" s="62"/>
      <c r="G41" s="67"/>
      <c r="H41" s="67"/>
      <c r="I41" s="8">
        <f t="shared" si="0"/>
        <v>0</v>
      </c>
      <c r="J41" s="62"/>
      <c r="K41" s="66"/>
      <c r="L41" s="62"/>
      <c r="M41" s="68"/>
      <c r="N41" s="54"/>
      <c r="O41" s="168"/>
      <c r="P41" s="169"/>
      <c r="Q41" s="169"/>
      <c r="R41" s="169"/>
      <c r="S41" s="170"/>
      <c r="T41" s="54"/>
      <c r="U41" s="54"/>
      <c r="V41" s="54"/>
    </row>
    <row r="42" spans="1:22" ht="15.75" x14ac:dyDescent="0.25">
      <c r="A42" s="65"/>
      <c r="B42" s="54"/>
      <c r="C42" s="59"/>
      <c r="D42" s="60"/>
      <c r="E42" s="66"/>
      <c r="F42" s="62"/>
      <c r="G42" s="67"/>
      <c r="H42" s="67"/>
      <c r="I42" s="8">
        <f t="shared" si="0"/>
        <v>0</v>
      </c>
      <c r="J42" s="62"/>
      <c r="K42" s="66"/>
      <c r="L42" s="62"/>
      <c r="M42" s="68"/>
      <c r="N42" s="54"/>
      <c r="O42" s="168"/>
      <c r="P42" s="169"/>
      <c r="Q42" s="169"/>
      <c r="R42" s="169"/>
      <c r="S42" s="170"/>
      <c r="T42" s="54"/>
      <c r="U42" s="54"/>
      <c r="V42" s="54"/>
    </row>
    <row r="43" spans="1:22" ht="15.75" x14ac:dyDescent="0.25">
      <c r="A43" s="65"/>
      <c r="B43" s="54"/>
      <c r="C43" s="59"/>
      <c r="D43" s="60"/>
      <c r="E43" s="66"/>
      <c r="F43" s="62"/>
      <c r="G43" s="67"/>
      <c r="H43" s="67"/>
      <c r="I43" s="8">
        <f t="shared" si="0"/>
        <v>0</v>
      </c>
      <c r="J43" s="62"/>
      <c r="K43" s="66"/>
      <c r="L43" s="62"/>
      <c r="M43" s="68"/>
      <c r="N43" s="54"/>
      <c r="O43" s="168"/>
      <c r="P43" s="169"/>
      <c r="Q43" s="169"/>
      <c r="R43" s="169"/>
      <c r="S43" s="170"/>
      <c r="T43" s="54"/>
      <c r="U43" s="54"/>
      <c r="V43" s="54"/>
    </row>
    <row r="44" spans="1:22" ht="15.75" x14ac:dyDescent="0.25">
      <c r="A44" s="65"/>
      <c r="B44" s="54"/>
      <c r="C44" s="59"/>
      <c r="D44" s="60"/>
      <c r="E44" s="66"/>
      <c r="F44" s="62"/>
      <c r="G44" s="67"/>
      <c r="H44" s="67"/>
      <c r="I44" s="8">
        <f t="shared" si="0"/>
        <v>0</v>
      </c>
      <c r="J44" s="62"/>
      <c r="K44" s="66"/>
      <c r="L44" s="62"/>
      <c r="M44" s="68"/>
      <c r="N44" s="54"/>
      <c r="O44" s="168"/>
      <c r="P44" s="169"/>
      <c r="Q44" s="169"/>
      <c r="R44" s="169"/>
      <c r="S44" s="170"/>
      <c r="T44" s="54"/>
      <c r="U44" s="54"/>
      <c r="V44" s="54"/>
    </row>
    <row r="45" spans="1:22" ht="15.75" x14ac:dyDescent="0.25">
      <c r="A45" s="65"/>
      <c r="B45" s="54"/>
      <c r="C45" s="59"/>
      <c r="D45" s="60"/>
      <c r="E45" s="66"/>
      <c r="F45" s="62"/>
      <c r="G45" s="67"/>
      <c r="H45" s="67"/>
      <c r="I45" s="8">
        <f t="shared" si="0"/>
        <v>0</v>
      </c>
      <c r="J45" s="62"/>
      <c r="K45" s="66"/>
      <c r="L45" s="62"/>
      <c r="M45" s="68"/>
      <c r="N45" s="54"/>
      <c r="O45" s="168"/>
      <c r="P45" s="169"/>
      <c r="Q45" s="169"/>
      <c r="R45" s="169"/>
      <c r="S45" s="170"/>
      <c r="T45" s="54"/>
      <c r="U45" s="54"/>
      <c r="V45" s="54"/>
    </row>
    <row r="46" spans="1:22" ht="15.75" x14ac:dyDescent="0.25">
      <c r="A46" s="65"/>
      <c r="B46" s="54"/>
      <c r="C46" s="59"/>
      <c r="D46" s="60"/>
      <c r="E46" s="66"/>
      <c r="F46" s="62"/>
      <c r="G46" s="67"/>
      <c r="H46" s="67"/>
      <c r="I46" s="8">
        <f t="shared" si="0"/>
        <v>0</v>
      </c>
      <c r="J46" s="62"/>
      <c r="K46" s="66"/>
      <c r="L46" s="62"/>
      <c r="M46" s="68"/>
      <c r="N46" s="54"/>
      <c r="O46" s="168"/>
      <c r="P46" s="169"/>
      <c r="Q46" s="169"/>
      <c r="R46" s="169"/>
      <c r="S46" s="170"/>
      <c r="T46" s="54"/>
      <c r="U46" s="54"/>
      <c r="V46" s="54"/>
    </row>
    <row r="47" spans="1:22" ht="15.75" x14ac:dyDescent="0.25">
      <c r="A47" s="65"/>
      <c r="B47" s="54"/>
      <c r="C47" s="59"/>
      <c r="D47" s="60"/>
      <c r="E47" s="66"/>
      <c r="F47" s="62"/>
      <c r="G47" s="67"/>
      <c r="H47" s="67"/>
      <c r="I47" s="8">
        <f t="shared" si="0"/>
        <v>0</v>
      </c>
      <c r="J47" s="62"/>
      <c r="K47" s="66"/>
      <c r="L47" s="62"/>
      <c r="M47" s="68"/>
      <c r="N47" s="54"/>
      <c r="O47" s="168"/>
      <c r="P47" s="169"/>
      <c r="Q47" s="169"/>
      <c r="R47" s="169"/>
      <c r="S47" s="170"/>
      <c r="T47" s="54"/>
      <c r="U47" s="54"/>
      <c r="V47" s="54"/>
    </row>
    <row r="48" spans="1:22" ht="15.75" x14ac:dyDescent="0.25">
      <c r="A48" s="65"/>
      <c r="B48" s="54"/>
      <c r="C48" s="59"/>
      <c r="D48" s="60"/>
      <c r="E48" s="66"/>
      <c r="F48" s="62"/>
      <c r="G48" s="67"/>
      <c r="H48" s="67"/>
      <c r="I48" s="8">
        <f t="shared" si="0"/>
        <v>0</v>
      </c>
      <c r="J48" s="62"/>
      <c r="K48" s="66"/>
      <c r="L48" s="62"/>
      <c r="M48" s="68"/>
      <c r="N48" s="54"/>
      <c r="O48" s="168"/>
      <c r="P48" s="169"/>
      <c r="Q48" s="169"/>
      <c r="R48" s="169"/>
      <c r="S48" s="170"/>
      <c r="T48" s="54"/>
      <c r="U48" s="54"/>
      <c r="V48" s="54"/>
    </row>
    <row r="49" spans="1:22" ht="15.75" x14ac:dyDescent="0.25">
      <c r="A49" s="65"/>
      <c r="B49" s="54"/>
      <c r="C49" s="59"/>
      <c r="D49" s="60"/>
      <c r="E49" s="66"/>
      <c r="F49" s="62"/>
      <c r="G49" s="67"/>
      <c r="H49" s="67"/>
      <c r="I49" s="8">
        <f t="shared" si="0"/>
        <v>0</v>
      </c>
      <c r="J49" s="62"/>
      <c r="K49" s="66"/>
      <c r="L49" s="62"/>
      <c r="M49" s="68"/>
      <c r="N49" s="54"/>
      <c r="O49" s="168"/>
      <c r="P49" s="169"/>
      <c r="Q49" s="169"/>
      <c r="R49" s="169"/>
      <c r="S49" s="170"/>
      <c r="T49" s="54"/>
      <c r="U49" s="54"/>
      <c r="V49" s="54"/>
    </row>
    <row r="50" spans="1:22" ht="15.75" x14ac:dyDescent="0.25">
      <c r="A50" s="65"/>
      <c r="B50" s="54"/>
      <c r="C50" s="59"/>
      <c r="D50" s="60"/>
      <c r="E50" s="66"/>
      <c r="F50" s="62"/>
      <c r="G50" s="67"/>
      <c r="H50" s="67"/>
      <c r="I50" s="8">
        <f t="shared" si="0"/>
        <v>0</v>
      </c>
      <c r="J50" s="62"/>
      <c r="K50" s="66"/>
      <c r="L50" s="62"/>
      <c r="M50" s="68"/>
      <c r="N50" s="54"/>
      <c r="O50" s="168"/>
      <c r="P50" s="169"/>
      <c r="Q50" s="169"/>
      <c r="R50" s="169"/>
      <c r="S50" s="170"/>
      <c r="T50" s="54"/>
      <c r="U50" s="54"/>
      <c r="V50" s="54"/>
    </row>
    <row r="51" spans="1:22" ht="15.75" x14ac:dyDescent="0.25">
      <c r="A51" s="65"/>
      <c r="B51" s="54"/>
      <c r="C51" s="59"/>
      <c r="D51" s="60"/>
      <c r="E51" s="66"/>
      <c r="F51" s="62"/>
      <c r="G51" s="67"/>
      <c r="H51" s="67"/>
      <c r="I51" s="8">
        <f t="shared" si="0"/>
        <v>0</v>
      </c>
      <c r="J51" s="62"/>
      <c r="K51" s="66"/>
      <c r="L51" s="62"/>
      <c r="M51" s="68"/>
      <c r="N51" s="54"/>
      <c r="O51" s="168"/>
      <c r="P51" s="169"/>
      <c r="Q51" s="169"/>
      <c r="R51" s="169"/>
      <c r="S51" s="170"/>
      <c r="T51" s="54"/>
      <c r="U51" s="54"/>
      <c r="V51" s="54"/>
    </row>
    <row r="52" spans="1:22" ht="15.75" x14ac:dyDescent="0.25">
      <c r="A52" s="65"/>
      <c r="B52" s="54"/>
      <c r="C52" s="59"/>
      <c r="D52" s="60"/>
      <c r="E52" s="66"/>
      <c r="F52" s="62"/>
      <c r="G52" s="67"/>
      <c r="H52" s="67"/>
      <c r="I52" s="8">
        <f t="shared" si="0"/>
        <v>0</v>
      </c>
      <c r="J52" s="62"/>
      <c r="K52" s="66"/>
      <c r="L52" s="62"/>
      <c r="M52" s="68"/>
      <c r="N52" s="54"/>
      <c r="O52" s="168"/>
      <c r="P52" s="169"/>
      <c r="Q52" s="169"/>
      <c r="R52" s="169"/>
      <c r="S52" s="170"/>
      <c r="T52" s="54"/>
      <c r="U52" s="54"/>
      <c r="V52" s="54"/>
    </row>
    <row r="53" spans="1:22" ht="15.75" x14ac:dyDescent="0.25">
      <c r="A53" s="65"/>
      <c r="B53" s="54"/>
      <c r="C53" s="59"/>
      <c r="D53" s="60"/>
      <c r="E53" s="66"/>
      <c r="F53" s="62"/>
      <c r="G53" s="67"/>
      <c r="H53" s="67"/>
      <c r="I53" s="8">
        <f t="shared" si="0"/>
        <v>0</v>
      </c>
      <c r="J53" s="62"/>
      <c r="K53" s="66"/>
      <c r="L53" s="62"/>
      <c r="M53" s="68"/>
      <c r="N53" s="54"/>
      <c r="O53" s="168"/>
      <c r="P53" s="169"/>
      <c r="Q53" s="169"/>
      <c r="R53" s="169"/>
      <c r="S53" s="170"/>
      <c r="T53" s="54"/>
      <c r="U53" s="54"/>
      <c r="V53" s="54"/>
    </row>
    <row r="54" spans="1:22" ht="15.75" x14ac:dyDescent="0.25">
      <c r="A54" s="65"/>
      <c r="B54" s="54"/>
      <c r="C54" s="59"/>
      <c r="D54" s="60"/>
      <c r="E54" s="66"/>
      <c r="F54" s="62"/>
      <c r="G54" s="67"/>
      <c r="H54" s="67"/>
      <c r="I54" s="8">
        <f t="shared" si="0"/>
        <v>0</v>
      </c>
      <c r="J54" s="62"/>
      <c r="K54" s="66"/>
      <c r="L54" s="62"/>
      <c r="M54" s="68"/>
      <c r="N54" s="54"/>
      <c r="O54" s="168"/>
      <c r="P54" s="169"/>
      <c r="Q54" s="169"/>
      <c r="R54" s="169"/>
      <c r="S54" s="170"/>
      <c r="T54" s="54"/>
      <c r="U54" s="54"/>
      <c r="V54" s="54"/>
    </row>
    <row r="55" spans="1:22" ht="15.75" x14ac:dyDescent="0.25">
      <c r="A55" s="65"/>
      <c r="B55" s="54"/>
      <c r="C55" s="59"/>
      <c r="D55" s="60"/>
      <c r="E55" s="66"/>
      <c r="F55" s="62"/>
      <c r="G55" s="67"/>
      <c r="H55" s="67"/>
      <c r="I55" s="8">
        <f t="shared" si="0"/>
        <v>0</v>
      </c>
      <c r="J55" s="62"/>
      <c r="K55" s="66"/>
      <c r="L55" s="62"/>
      <c r="M55" s="68"/>
      <c r="N55" s="54"/>
      <c r="O55" s="168"/>
      <c r="P55" s="169"/>
      <c r="Q55" s="169"/>
      <c r="R55" s="169"/>
      <c r="S55" s="170"/>
      <c r="T55" s="54"/>
      <c r="U55" s="54"/>
      <c r="V55" s="54"/>
    </row>
    <row r="56" spans="1:22" ht="15.75" x14ac:dyDescent="0.25">
      <c r="A56" s="65"/>
      <c r="B56" s="54"/>
      <c r="C56" s="59"/>
      <c r="D56" s="60"/>
      <c r="E56" s="66"/>
      <c r="F56" s="62"/>
      <c r="G56" s="67"/>
      <c r="H56" s="67"/>
      <c r="I56" s="8">
        <f t="shared" si="0"/>
        <v>0</v>
      </c>
      <c r="J56" s="62"/>
      <c r="K56" s="66"/>
      <c r="L56" s="62"/>
      <c r="M56" s="68"/>
      <c r="N56" s="54"/>
      <c r="O56" s="168"/>
      <c r="P56" s="169"/>
      <c r="Q56" s="169"/>
      <c r="R56" s="169"/>
      <c r="S56" s="170"/>
      <c r="T56" s="54"/>
      <c r="U56" s="54"/>
      <c r="V56" s="54"/>
    </row>
    <row r="57" spans="1:22" ht="15.75" x14ac:dyDescent="0.25">
      <c r="A57" s="65"/>
      <c r="B57" s="54"/>
      <c r="C57" s="59"/>
      <c r="D57" s="60"/>
      <c r="E57" s="66"/>
      <c r="F57" s="62"/>
      <c r="G57" s="67"/>
      <c r="H57" s="67"/>
      <c r="I57" s="8">
        <f t="shared" si="0"/>
        <v>0</v>
      </c>
      <c r="J57" s="62"/>
      <c r="K57" s="66"/>
      <c r="L57" s="62"/>
      <c r="M57" s="68"/>
      <c r="N57" s="54"/>
      <c r="O57" s="168"/>
      <c r="P57" s="169"/>
      <c r="Q57" s="169"/>
      <c r="R57" s="169"/>
      <c r="S57" s="170"/>
      <c r="T57" s="54"/>
      <c r="U57" s="54"/>
      <c r="V57" s="54"/>
    </row>
    <row r="58" spans="1:22" ht="15.75" x14ac:dyDescent="0.25">
      <c r="A58" s="65"/>
      <c r="B58" s="54"/>
      <c r="C58" s="59"/>
      <c r="D58" s="60"/>
      <c r="E58" s="66"/>
      <c r="F58" s="62"/>
      <c r="G58" s="67"/>
      <c r="H58" s="67"/>
      <c r="I58" s="8">
        <f t="shared" si="0"/>
        <v>0</v>
      </c>
      <c r="J58" s="62"/>
      <c r="K58" s="66"/>
      <c r="L58" s="62"/>
      <c r="M58" s="68"/>
      <c r="N58" s="54"/>
      <c r="O58" s="168"/>
      <c r="P58" s="169"/>
      <c r="Q58" s="169"/>
      <c r="R58" s="169"/>
      <c r="S58" s="170"/>
      <c r="T58" s="54"/>
      <c r="U58" s="54"/>
      <c r="V58" s="54"/>
    </row>
    <row r="59" spans="1:22" ht="15.75" x14ac:dyDescent="0.25">
      <c r="A59" s="65"/>
      <c r="B59" s="54"/>
      <c r="C59" s="59"/>
      <c r="D59" s="60"/>
      <c r="E59" s="66"/>
      <c r="F59" s="62"/>
      <c r="G59" s="67"/>
      <c r="H59" s="67"/>
      <c r="I59" s="8">
        <f t="shared" si="0"/>
        <v>0</v>
      </c>
      <c r="J59" s="62"/>
      <c r="K59" s="66"/>
      <c r="L59" s="62"/>
      <c r="M59" s="68"/>
      <c r="N59" s="54"/>
      <c r="O59" s="168"/>
      <c r="P59" s="169"/>
      <c r="Q59" s="169"/>
      <c r="R59" s="169"/>
      <c r="S59" s="170"/>
      <c r="T59" s="54"/>
      <c r="U59" s="54"/>
      <c r="V59" s="54"/>
    </row>
    <row r="60" spans="1:22" ht="15.75" x14ac:dyDescent="0.25">
      <c r="A60" s="65"/>
      <c r="B60" s="54"/>
      <c r="C60" s="59"/>
      <c r="D60" s="60"/>
      <c r="E60" s="66"/>
      <c r="F60" s="62"/>
      <c r="G60" s="67"/>
      <c r="H60" s="67"/>
      <c r="I60" s="8">
        <f t="shared" si="0"/>
        <v>0</v>
      </c>
      <c r="J60" s="62"/>
      <c r="K60" s="66"/>
      <c r="L60" s="62"/>
      <c r="M60" s="68"/>
      <c r="N60" s="54"/>
      <c r="O60" s="168"/>
      <c r="P60" s="169"/>
      <c r="Q60" s="169"/>
      <c r="R60" s="169"/>
      <c r="S60" s="170"/>
      <c r="T60" s="54"/>
      <c r="U60" s="54"/>
      <c r="V60" s="54"/>
    </row>
    <row r="61" spans="1:22" ht="15.75" x14ac:dyDescent="0.25">
      <c r="A61" s="65"/>
      <c r="B61" s="54"/>
      <c r="C61" s="59"/>
      <c r="D61" s="60"/>
      <c r="E61" s="66"/>
      <c r="F61" s="62"/>
      <c r="G61" s="67"/>
      <c r="H61" s="67"/>
      <c r="I61" s="8">
        <f t="shared" si="0"/>
        <v>0</v>
      </c>
      <c r="J61" s="62"/>
      <c r="K61" s="66"/>
      <c r="L61" s="62"/>
      <c r="M61" s="68"/>
      <c r="N61" s="54"/>
      <c r="O61" s="168"/>
      <c r="P61" s="169"/>
      <c r="Q61" s="169"/>
      <c r="R61" s="169"/>
      <c r="S61" s="170"/>
      <c r="T61" s="54"/>
      <c r="U61" s="54"/>
      <c r="V61" s="54"/>
    </row>
    <row r="62" spans="1:22" ht="15.75" x14ac:dyDescent="0.25">
      <c r="A62" s="65"/>
      <c r="B62" s="54"/>
      <c r="C62" s="59"/>
      <c r="D62" s="60"/>
      <c r="E62" s="66"/>
      <c r="F62" s="62"/>
      <c r="G62" s="67"/>
      <c r="H62" s="67"/>
      <c r="I62" s="8">
        <f t="shared" si="0"/>
        <v>0</v>
      </c>
      <c r="J62" s="62"/>
      <c r="K62" s="66"/>
      <c r="L62" s="62"/>
      <c r="M62" s="68"/>
      <c r="N62" s="54"/>
      <c r="O62" s="168"/>
      <c r="P62" s="169"/>
      <c r="Q62" s="169"/>
      <c r="R62" s="169"/>
      <c r="S62" s="170"/>
      <c r="T62" s="54"/>
      <c r="U62" s="54"/>
      <c r="V62" s="54"/>
    </row>
    <row r="63" spans="1:22" ht="15.75" x14ac:dyDescent="0.25">
      <c r="A63" s="65"/>
      <c r="B63" s="54"/>
      <c r="C63" s="59"/>
      <c r="D63" s="60"/>
      <c r="E63" s="66"/>
      <c r="F63" s="62"/>
      <c r="G63" s="67"/>
      <c r="H63" s="67"/>
      <c r="I63" s="8">
        <f t="shared" si="0"/>
        <v>0</v>
      </c>
      <c r="J63" s="62"/>
      <c r="K63" s="66"/>
      <c r="L63" s="62"/>
      <c r="M63" s="68"/>
      <c r="N63" s="54"/>
      <c r="O63" s="168"/>
      <c r="P63" s="169"/>
      <c r="Q63" s="169"/>
      <c r="R63" s="169"/>
      <c r="S63" s="170"/>
      <c r="T63" s="54"/>
      <c r="U63" s="54"/>
      <c r="V63" s="54"/>
    </row>
    <row r="64" spans="1:22" ht="15.75" x14ac:dyDescent="0.25">
      <c r="A64" s="65"/>
      <c r="B64" s="54"/>
      <c r="C64" s="59"/>
      <c r="D64" s="60"/>
      <c r="E64" s="66"/>
      <c r="F64" s="62"/>
      <c r="G64" s="67"/>
      <c r="H64" s="67"/>
      <c r="I64" s="8">
        <f t="shared" si="0"/>
        <v>0</v>
      </c>
      <c r="J64" s="62"/>
      <c r="K64" s="66"/>
      <c r="L64" s="62"/>
      <c r="M64" s="68"/>
      <c r="N64" s="54"/>
      <c r="O64" s="168"/>
      <c r="P64" s="169"/>
      <c r="Q64" s="169"/>
      <c r="R64" s="169"/>
      <c r="S64" s="170"/>
      <c r="T64" s="54"/>
      <c r="U64" s="54"/>
      <c r="V64" s="54"/>
    </row>
    <row r="65" spans="1:22" ht="15.75" x14ac:dyDescent="0.25">
      <c r="A65" s="65"/>
      <c r="B65" s="54"/>
      <c r="C65" s="59"/>
      <c r="D65" s="60"/>
      <c r="E65" s="66"/>
      <c r="F65" s="62"/>
      <c r="G65" s="67"/>
      <c r="H65" s="67"/>
      <c r="I65" s="8">
        <f t="shared" si="0"/>
        <v>0</v>
      </c>
      <c r="J65" s="62"/>
      <c r="K65" s="66"/>
      <c r="L65" s="62"/>
      <c r="M65" s="68"/>
      <c r="N65" s="54"/>
      <c r="O65" s="168"/>
      <c r="P65" s="169"/>
      <c r="Q65" s="169"/>
      <c r="R65" s="169"/>
      <c r="S65" s="170"/>
      <c r="T65" s="54"/>
      <c r="U65" s="54"/>
      <c r="V65" s="54"/>
    </row>
    <row r="66" spans="1:22" ht="15.75" x14ac:dyDescent="0.25">
      <c r="A66" s="65"/>
      <c r="B66" s="54"/>
      <c r="C66" s="59"/>
      <c r="D66" s="60"/>
      <c r="E66" s="66"/>
      <c r="F66" s="62"/>
      <c r="G66" s="67"/>
      <c r="H66" s="67"/>
      <c r="I66" s="8">
        <f t="shared" si="0"/>
        <v>0</v>
      </c>
      <c r="J66" s="62"/>
      <c r="K66" s="66"/>
      <c r="L66" s="62"/>
      <c r="M66" s="68"/>
      <c r="N66" s="54"/>
      <c r="O66" s="168"/>
      <c r="P66" s="169"/>
      <c r="Q66" s="169"/>
      <c r="R66" s="169"/>
      <c r="S66" s="170"/>
      <c r="T66" s="54"/>
      <c r="U66" s="54"/>
      <c r="V66" s="54"/>
    </row>
    <row r="67" spans="1:22" ht="15.75" x14ac:dyDescent="0.25">
      <c r="A67" s="65"/>
      <c r="B67" s="54"/>
      <c r="C67" s="59"/>
      <c r="D67" s="60"/>
      <c r="E67" s="66"/>
      <c r="F67" s="62"/>
      <c r="G67" s="67"/>
      <c r="H67" s="67"/>
      <c r="I67" s="8">
        <f t="shared" si="0"/>
        <v>0</v>
      </c>
      <c r="J67" s="62"/>
      <c r="K67" s="66"/>
      <c r="L67" s="62"/>
      <c r="M67" s="68"/>
      <c r="N67" s="54"/>
      <c r="O67" s="168"/>
      <c r="P67" s="169"/>
      <c r="Q67" s="169"/>
      <c r="R67" s="169"/>
      <c r="S67" s="170"/>
      <c r="T67" s="54"/>
      <c r="U67" s="54"/>
      <c r="V67" s="54"/>
    </row>
    <row r="68" spans="1:22" ht="15.75" x14ac:dyDescent="0.25">
      <c r="A68" s="65"/>
      <c r="B68" s="54"/>
      <c r="C68" s="59"/>
      <c r="D68" s="60"/>
      <c r="E68" s="66"/>
      <c r="F68" s="62"/>
      <c r="G68" s="67"/>
      <c r="H68" s="67"/>
      <c r="I68" s="8">
        <f t="shared" si="0"/>
        <v>0</v>
      </c>
      <c r="J68" s="62"/>
      <c r="K68" s="66"/>
      <c r="L68" s="62"/>
      <c r="M68" s="68"/>
      <c r="N68" s="54"/>
      <c r="O68" s="168"/>
      <c r="P68" s="169"/>
      <c r="Q68" s="169"/>
      <c r="R68" s="169"/>
      <c r="S68" s="170"/>
      <c r="T68" s="54"/>
      <c r="U68" s="54"/>
      <c r="V68" s="54"/>
    </row>
    <row r="69" spans="1:22" ht="15.75" x14ac:dyDescent="0.25">
      <c r="A69" s="65"/>
      <c r="B69" s="54"/>
      <c r="C69" s="59"/>
      <c r="D69" s="60"/>
      <c r="E69" s="66"/>
      <c r="F69" s="62"/>
      <c r="G69" s="67"/>
      <c r="H69" s="67"/>
      <c r="I69" s="8">
        <f t="shared" si="0"/>
        <v>0</v>
      </c>
      <c r="J69" s="62"/>
      <c r="K69" s="66"/>
      <c r="L69" s="62"/>
      <c r="M69" s="68"/>
      <c r="N69" s="54"/>
      <c r="O69" s="168"/>
      <c r="P69" s="169"/>
      <c r="Q69" s="169"/>
      <c r="R69" s="169"/>
      <c r="S69" s="170"/>
      <c r="T69" s="54"/>
      <c r="U69" s="54"/>
      <c r="V69" s="54"/>
    </row>
    <row r="70" spans="1:22" ht="15.75" x14ac:dyDescent="0.25">
      <c r="A70" s="65"/>
      <c r="B70" s="54"/>
      <c r="C70" s="59"/>
      <c r="D70" s="60"/>
      <c r="E70" s="66"/>
      <c r="F70" s="62"/>
      <c r="G70" s="67"/>
      <c r="H70" s="67"/>
      <c r="I70" s="8">
        <f t="shared" si="0"/>
        <v>0</v>
      </c>
      <c r="J70" s="62"/>
      <c r="K70" s="66"/>
      <c r="L70" s="62"/>
      <c r="M70" s="68"/>
      <c r="N70" s="54"/>
      <c r="O70" s="168"/>
      <c r="P70" s="169"/>
      <c r="Q70" s="169"/>
      <c r="R70" s="169"/>
      <c r="S70" s="170"/>
      <c r="T70" s="54"/>
      <c r="U70" s="54"/>
      <c r="V70" s="54"/>
    </row>
    <row r="71" spans="1:22" ht="15.75" x14ac:dyDescent="0.25">
      <c r="A71" s="65"/>
      <c r="B71" s="54"/>
      <c r="C71" s="59"/>
      <c r="D71" s="60"/>
      <c r="E71" s="66"/>
      <c r="F71" s="62"/>
      <c r="G71" s="67"/>
      <c r="H71" s="67"/>
      <c r="I71" s="8">
        <f t="shared" ref="I71:I134" si="1">H71-G71</f>
        <v>0</v>
      </c>
      <c r="J71" s="62"/>
      <c r="K71" s="66"/>
      <c r="L71" s="62"/>
      <c r="M71" s="68"/>
      <c r="N71" s="54"/>
      <c r="O71" s="168"/>
      <c r="P71" s="169"/>
      <c r="Q71" s="169"/>
      <c r="R71" s="169"/>
      <c r="S71" s="170"/>
      <c r="T71" s="54"/>
      <c r="U71" s="54"/>
      <c r="V71" s="54"/>
    </row>
    <row r="72" spans="1:22" ht="15.75" x14ac:dyDescent="0.25">
      <c r="A72" s="65"/>
      <c r="B72" s="54"/>
      <c r="C72" s="59"/>
      <c r="D72" s="60"/>
      <c r="E72" s="66"/>
      <c r="F72" s="62"/>
      <c r="G72" s="67"/>
      <c r="H72" s="67"/>
      <c r="I72" s="8">
        <f t="shared" si="1"/>
        <v>0</v>
      </c>
      <c r="J72" s="62"/>
      <c r="K72" s="66"/>
      <c r="L72" s="62"/>
      <c r="M72" s="68"/>
      <c r="N72" s="54"/>
      <c r="O72" s="168"/>
      <c r="P72" s="169"/>
      <c r="Q72" s="169"/>
      <c r="R72" s="169"/>
      <c r="S72" s="170"/>
      <c r="T72" s="54"/>
      <c r="U72" s="54"/>
      <c r="V72" s="54"/>
    </row>
    <row r="73" spans="1:22" ht="15.75" x14ac:dyDescent="0.25">
      <c r="A73" s="65"/>
      <c r="B73" s="54"/>
      <c r="C73" s="59"/>
      <c r="D73" s="60"/>
      <c r="E73" s="66"/>
      <c r="F73" s="62"/>
      <c r="G73" s="67"/>
      <c r="H73" s="67"/>
      <c r="I73" s="8">
        <f t="shared" si="1"/>
        <v>0</v>
      </c>
      <c r="J73" s="62"/>
      <c r="K73" s="66"/>
      <c r="L73" s="62"/>
      <c r="M73" s="68"/>
      <c r="N73" s="54"/>
      <c r="O73" s="168"/>
      <c r="P73" s="169"/>
      <c r="Q73" s="169"/>
      <c r="R73" s="169"/>
      <c r="S73" s="170"/>
      <c r="T73" s="54"/>
      <c r="U73" s="54"/>
      <c r="V73" s="54"/>
    </row>
    <row r="74" spans="1:22" ht="15.75" x14ac:dyDescent="0.25">
      <c r="A74" s="65"/>
      <c r="B74" s="54"/>
      <c r="C74" s="59"/>
      <c r="D74" s="60"/>
      <c r="E74" s="66"/>
      <c r="F74" s="62"/>
      <c r="G74" s="67"/>
      <c r="H74" s="67"/>
      <c r="I74" s="8">
        <f t="shared" si="1"/>
        <v>0</v>
      </c>
      <c r="J74" s="62"/>
      <c r="K74" s="66"/>
      <c r="L74" s="62"/>
      <c r="M74" s="68"/>
      <c r="N74" s="54"/>
      <c r="O74" s="168"/>
      <c r="P74" s="169"/>
      <c r="Q74" s="169"/>
      <c r="R74" s="169"/>
      <c r="S74" s="170"/>
      <c r="T74" s="54"/>
      <c r="U74" s="54"/>
      <c r="V74" s="54"/>
    </row>
    <row r="75" spans="1:22" ht="15.75" x14ac:dyDescent="0.25">
      <c r="A75" s="65"/>
      <c r="B75" s="54"/>
      <c r="C75" s="59"/>
      <c r="D75" s="60"/>
      <c r="E75" s="66"/>
      <c r="F75" s="62"/>
      <c r="G75" s="67"/>
      <c r="H75" s="67"/>
      <c r="I75" s="8">
        <f t="shared" si="1"/>
        <v>0</v>
      </c>
      <c r="J75" s="62"/>
      <c r="K75" s="66"/>
      <c r="L75" s="62"/>
      <c r="M75" s="68"/>
      <c r="N75" s="54"/>
      <c r="O75" s="168"/>
      <c r="P75" s="169"/>
      <c r="Q75" s="169"/>
      <c r="R75" s="169"/>
      <c r="S75" s="170"/>
      <c r="T75" s="54"/>
      <c r="U75" s="54"/>
      <c r="V75" s="54"/>
    </row>
    <row r="76" spans="1:22" ht="15.75" x14ac:dyDescent="0.25">
      <c r="A76" s="65"/>
      <c r="B76" s="54"/>
      <c r="C76" s="59"/>
      <c r="D76" s="60"/>
      <c r="E76" s="66"/>
      <c r="F76" s="62"/>
      <c r="G76" s="67"/>
      <c r="H76" s="67"/>
      <c r="I76" s="8">
        <f t="shared" si="1"/>
        <v>0</v>
      </c>
      <c r="J76" s="62"/>
      <c r="K76" s="66"/>
      <c r="L76" s="62"/>
      <c r="M76" s="68"/>
      <c r="N76" s="54"/>
      <c r="O76" s="168"/>
      <c r="P76" s="169"/>
      <c r="Q76" s="169"/>
      <c r="R76" s="169"/>
      <c r="S76" s="170"/>
      <c r="T76" s="54"/>
      <c r="U76" s="54"/>
      <c r="V76" s="54"/>
    </row>
    <row r="77" spans="1:22" ht="15.75" x14ac:dyDescent="0.25">
      <c r="A77" s="65"/>
      <c r="B77" s="54"/>
      <c r="C77" s="59"/>
      <c r="D77" s="60"/>
      <c r="E77" s="66"/>
      <c r="F77" s="62"/>
      <c r="G77" s="67"/>
      <c r="H77" s="67"/>
      <c r="I77" s="8">
        <f t="shared" si="1"/>
        <v>0</v>
      </c>
      <c r="J77" s="62"/>
      <c r="K77" s="66"/>
      <c r="L77" s="62"/>
      <c r="M77" s="68"/>
      <c r="N77" s="54"/>
      <c r="O77" s="168"/>
      <c r="P77" s="169"/>
      <c r="Q77" s="169"/>
      <c r="R77" s="169"/>
      <c r="S77" s="170"/>
      <c r="T77" s="54"/>
      <c r="U77" s="54"/>
      <c r="V77" s="54"/>
    </row>
    <row r="78" spans="1:22" ht="15.75" x14ac:dyDescent="0.25">
      <c r="A78" s="65"/>
      <c r="B78" s="54"/>
      <c r="C78" s="59"/>
      <c r="D78" s="60"/>
      <c r="E78" s="66"/>
      <c r="F78" s="62"/>
      <c r="G78" s="67"/>
      <c r="H78" s="67"/>
      <c r="I78" s="8">
        <f t="shared" si="1"/>
        <v>0</v>
      </c>
      <c r="J78" s="62"/>
      <c r="K78" s="66"/>
      <c r="L78" s="62"/>
      <c r="M78" s="68"/>
      <c r="N78" s="54"/>
      <c r="O78" s="168"/>
      <c r="P78" s="169"/>
      <c r="Q78" s="169"/>
      <c r="R78" s="169"/>
      <c r="S78" s="170"/>
      <c r="T78" s="54"/>
      <c r="U78" s="54"/>
      <c r="V78" s="54"/>
    </row>
    <row r="79" spans="1:22" ht="15.75" x14ac:dyDescent="0.25">
      <c r="A79" s="65"/>
      <c r="B79" s="54"/>
      <c r="C79" s="59"/>
      <c r="D79" s="60"/>
      <c r="E79" s="66"/>
      <c r="F79" s="62"/>
      <c r="G79" s="67"/>
      <c r="H79" s="67"/>
      <c r="I79" s="8">
        <f t="shared" si="1"/>
        <v>0</v>
      </c>
      <c r="J79" s="62"/>
      <c r="K79" s="66"/>
      <c r="L79" s="62"/>
      <c r="M79" s="68"/>
      <c r="N79" s="54"/>
      <c r="O79" s="168"/>
      <c r="P79" s="169"/>
      <c r="Q79" s="169"/>
      <c r="R79" s="169"/>
      <c r="S79" s="170"/>
      <c r="T79" s="54"/>
      <c r="U79" s="54"/>
      <c r="V79" s="54"/>
    </row>
    <row r="80" spans="1:22" ht="15.75" x14ac:dyDescent="0.25">
      <c r="A80" s="65"/>
      <c r="B80" s="54"/>
      <c r="C80" s="59"/>
      <c r="D80" s="60"/>
      <c r="E80" s="66"/>
      <c r="F80" s="62"/>
      <c r="G80" s="67"/>
      <c r="H80" s="67"/>
      <c r="I80" s="8">
        <f t="shared" si="1"/>
        <v>0</v>
      </c>
      <c r="J80" s="62"/>
      <c r="K80" s="66"/>
      <c r="L80" s="62"/>
      <c r="M80" s="68"/>
      <c r="N80" s="54"/>
      <c r="O80" s="168"/>
      <c r="P80" s="169"/>
      <c r="Q80" s="169"/>
      <c r="R80" s="169"/>
      <c r="S80" s="170"/>
      <c r="T80" s="54"/>
      <c r="U80" s="54"/>
      <c r="V80" s="54"/>
    </row>
    <row r="81" spans="1:22" ht="15.75" x14ac:dyDescent="0.25">
      <c r="A81" s="65"/>
      <c r="B81" s="54"/>
      <c r="C81" s="59"/>
      <c r="D81" s="60"/>
      <c r="E81" s="66"/>
      <c r="F81" s="62"/>
      <c r="G81" s="67"/>
      <c r="H81" s="67"/>
      <c r="I81" s="8">
        <f t="shared" si="1"/>
        <v>0</v>
      </c>
      <c r="J81" s="62"/>
      <c r="K81" s="66"/>
      <c r="L81" s="62"/>
      <c r="M81" s="68"/>
      <c r="N81" s="54"/>
      <c r="O81" s="168"/>
      <c r="P81" s="169"/>
      <c r="Q81" s="169"/>
      <c r="R81" s="169"/>
      <c r="S81" s="170"/>
      <c r="T81" s="54"/>
      <c r="U81" s="54"/>
      <c r="V81" s="54"/>
    </row>
    <row r="82" spans="1:22" ht="15.75" x14ac:dyDescent="0.25">
      <c r="A82" s="65"/>
      <c r="B82" s="54"/>
      <c r="C82" s="59"/>
      <c r="D82" s="60"/>
      <c r="E82" s="66"/>
      <c r="F82" s="62"/>
      <c r="G82" s="67"/>
      <c r="H82" s="67"/>
      <c r="I82" s="8">
        <f t="shared" si="1"/>
        <v>0</v>
      </c>
      <c r="J82" s="62"/>
      <c r="K82" s="66"/>
      <c r="L82" s="62"/>
      <c r="M82" s="68"/>
      <c r="N82" s="54"/>
      <c r="O82" s="168"/>
      <c r="P82" s="169"/>
      <c r="Q82" s="169"/>
      <c r="R82" s="169"/>
      <c r="S82" s="170"/>
      <c r="T82" s="54"/>
      <c r="U82" s="54"/>
      <c r="V82" s="54"/>
    </row>
    <row r="83" spans="1:22" ht="15.75" x14ac:dyDescent="0.25">
      <c r="A83" s="65"/>
      <c r="B83" s="54"/>
      <c r="C83" s="59"/>
      <c r="D83" s="60"/>
      <c r="E83" s="66"/>
      <c r="F83" s="62"/>
      <c r="G83" s="67"/>
      <c r="H83" s="67"/>
      <c r="I83" s="8">
        <f t="shared" si="1"/>
        <v>0</v>
      </c>
      <c r="J83" s="62"/>
      <c r="K83" s="66"/>
      <c r="L83" s="62"/>
      <c r="M83" s="68"/>
      <c r="N83" s="54"/>
      <c r="O83" s="168"/>
      <c r="P83" s="169"/>
      <c r="Q83" s="169"/>
      <c r="R83" s="169"/>
      <c r="S83" s="170"/>
      <c r="T83" s="54"/>
      <c r="U83" s="54"/>
      <c r="V83" s="54"/>
    </row>
    <row r="84" spans="1:22" ht="15.75" x14ac:dyDescent="0.25">
      <c r="A84" s="65"/>
      <c r="B84" s="54"/>
      <c r="C84" s="59"/>
      <c r="D84" s="60"/>
      <c r="E84" s="66"/>
      <c r="F84" s="62"/>
      <c r="G84" s="67"/>
      <c r="H84" s="67"/>
      <c r="I84" s="8">
        <f t="shared" si="1"/>
        <v>0</v>
      </c>
      <c r="J84" s="62"/>
      <c r="K84" s="66"/>
      <c r="L84" s="62"/>
      <c r="M84" s="68"/>
      <c r="N84" s="54"/>
      <c r="O84" s="168"/>
      <c r="P84" s="169"/>
      <c r="Q84" s="169"/>
      <c r="R84" s="169"/>
      <c r="S84" s="170"/>
      <c r="T84" s="54"/>
      <c r="U84" s="54"/>
      <c r="V84" s="54"/>
    </row>
    <row r="85" spans="1:22" ht="15.75" x14ac:dyDescent="0.25">
      <c r="A85" s="65"/>
      <c r="B85" s="54"/>
      <c r="C85" s="59"/>
      <c r="D85" s="60"/>
      <c r="E85" s="66"/>
      <c r="F85" s="62"/>
      <c r="G85" s="67"/>
      <c r="H85" s="67"/>
      <c r="I85" s="8">
        <f t="shared" si="1"/>
        <v>0</v>
      </c>
      <c r="J85" s="62"/>
      <c r="K85" s="66"/>
      <c r="L85" s="62"/>
      <c r="M85" s="68"/>
      <c r="N85" s="54"/>
      <c r="O85" s="168"/>
      <c r="P85" s="169"/>
      <c r="Q85" s="169"/>
      <c r="R85" s="169"/>
      <c r="S85" s="170"/>
      <c r="T85" s="54"/>
      <c r="U85" s="54"/>
      <c r="V85" s="54"/>
    </row>
    <row r="86" spans="1:22" ht="15.75" x14ac:dyDescent="0.25">
      <c r="A86" s="65"/>
      <c r="B86" s="54"/>
      <c r="C86" s="59"/>
      <c r="D86" s="60"/>
      <c r="E86" s="66"/>
      <c r="F86" s="62"/>
      <c r="G86" s="67"/>
      <c r="H86" s="67"/>
      <c r="I86" s="8">
        <f t="shared" si="1"/>
        <v>0</v>
      </c>
      <c r="J86" s="62"/>
      <c r="K86" s="66"/>
      <c r="L86" s="62"/>
      <c r="M86" s="68"/>
      <c r="N86" s="54"/>
      <c r="O86" s="168"/>
      <c r="P86" s="169"/>
      <c r="Q86" s="169"/>
      <c r="R86" s="169"/>
      <c r="S86" s="170"/>
      <c r="T86" s="54"/>
      <c r="U86" s="54"/>
      <c r="V86" s="54"/>
    </row>
    <row r="87" spans="1:22" ht="15.75" x14ac:dyDescent="0.25">
      <c r="A87" s="65"/>
      <c r="B87" s="54"/>
      <c r="C87" s="59"/>
      <c r="D87" s="60"/>
      <c r="E87" s="66"/>
      <c r="F87" s="62"/>
      <c r="G87" s="67"/>
      <c r="H87" s="67"/>
      <c r="I87" s="8">
        <f t="shared" si="1"/>
        <v>0</v>
      </c>
      <c r="J87" s="62"/>
      <c r="K87" s="66"/>
      <c r="L87" s="62"/>
      <c r="M87" s="68"/>
      <c r="N87" s="54"/>
      <c r="O87" s="168"/>
      <c r="P87" s="169"/>
      <c r="Q87" s="169"/>
      <c r="R87" s="169"/>
      <c r="S87" s="170"/>
      <c r="T87" s="54"/>
      <c r="U87" s="54"/>
      <c r="V87" s="54"/>
    </row>
    <row r="88" spans="1:22" ht="15.75" x14ac:dyDescent="0.25">
      <c r="A88" s="65"/>
      <c r="B88" s="54"/>
      <c r="C88" s="59"/>
      <c r="D88" s="60"/>
      <c r="E88" s="66"/>
      <c r="F88" s="62"/>
      <c r="G88" s="67"/>
      <c r="H88" s="67"/>
      <c r="I88" s="8">
        <f t="shared" si="1"/>
        <v>0</v>
      </c>
      <c r="J88" s="62"/>
      <c r="K88" s="66"/>
      <c r="L88" s="62"/>
      <c r="M88" s="68"/>
      <c r="N88" s="54"/>
      <c r="O88" s="168"/>
      <c r="P88" s="169"/>
      <c r="Q88" s="169"/>
      <c r="R88" s="169"/>
      <c r="S88" s="170"/>
      <c r="T88" s="54"/>
      <c r="U88" s="54"/>
      <c r="V88" s="54"/>
    </row>
    <row r="89" spans="1:22" ht="15.75" x14ac:dyDescent="0.25">
      <c r="A89" s="65"/>
      <c r="B89" s="54"/>
      <c r="C89" s="59"/>
      <c r="D89" s="60"/>
      <c r="E89" s="66"/>
      <c r="F89" s="62"/>
      <c r="G89" s="67"/>
      <c r="H89" s="67"/>
      <c r="I89" s="8">
        <f t="shared" si="1"/>
        <v>0</v>
      </c>
      <c r="J89" s="62"/>
      <c r="K89" s="66"/>
      <c r="L89" s="62"/>
      <c r="M89" s="68"/>
      <c r="N89" s="54"/>
      <c r="O89" s="168"/>
      <c r="P89" s="169"/>
      <c r="Q89" s="169"/>
      <c r="R89" s="169"/>
      <c r="S89" s="170"/>
      <c r="T89" s="54"/>
      <c r="U89" s="54"/>
      <c r="V89" s="54"/>
    </row>
    <row r="90" spans="1:22" ht="15.75" x14ac:dyDescent="0.25">
      <c r="A90" s="65"/>
      <c r="B90" s="54"/>
      <c r="C90" s="59"/>
      <c r="D90" s="60"/>
      <c r="E90" s="66"/>
      <c r="F90" s="62"/>
      <c r="G90" s="67"/>
      <c r="H90" s="67"/>
      <c r="I90" s="8">
        <f t="shared" si="1"/>
        <v>0</v>
      </c>
      <c r="J90" s="62"/>
      <c r="K90" s="66"/>
      <c r="L90" s="62"/>
      <c r="M90" s="68"/>
      <c r="N90" s="54"/>
      <c r="O90" s="168"/>
      <c r="P90" s="169"/>
      <c r="Q90" s="169"/>
      <c r="R90" s="169"/>
      <c r="S90" s="170"/>
      <c r="T90" s="54"/>
      <c r="U90" s="54"/>
      <c r="V90" s="54"/>
    </row>
    <row r="91" spans="1:22" ht="15.75" x14ac:dyDescent="0.25">
      <c r="A91" s="65"/>
      <c r="B91" s="54"/>
      <c r="C91" s="59"/>
      <c r="D91" s="60"/>
      <c r="E91" s="66"/>
      <c r="F91" s="62"/>
      <c r="G91" s="67"/>
      <c r="H91" s="67"/>
      <c r="I91" s="8">
        <f t="shared" si="1"/>
        <v>0</v>
      </c>
      <c r="J91" s="62"/>
      <c r="K91" s="66"/>
      <c r="L91" s="62"/>
      <c r="M91" s="68"/>
      <c r="N91" s="54"/>
      <c r="O91" s="168"/>
      <c r="P91" s="169"/>
      <c r="Q91" s="169"/>
      <c r="R91" s="169"/>
      <c r="S91" s="170"/>
      <c r="T91" s="54"/>
      <c r="U91" s="54"/>
      <c r="V91" s="54"/>
    </row>
    <row r="92" spans="1:22" ht="15.75" x14ac:dyDescent="0.25">
      <c r="A92" s="65"/>
      <c r="B92" s="54"/>
      <c r="C92" s="59"/>
      <c r="D92" s="60"/>
      <c r="E92" s="66"/>
      <c r="F92" s="62"/>
      <c r="G92" s="67"/>
      <c r="H92" s="67"/>
      <c r="I92" s="8">
        <f t="shared" si="1"/>
        <v>0</v>
      </c>
      <c r="J92" s="62"/>
      <c r="K92" s="66"/>
      <c r="L92" s="62"/>
      <c r="M92" s="68"/>
      <c r="N92" s="54"/>
      <c r="O92" s="168"/>
      <c r="P92" s="169"/>
      <c r="Q92" s="169"/>
      <c r="R92" s="169"/>
      <c r="S92" s="170"/>
      <c r="T92" s="54"/>
      <c r="U92" s="54"/>
      <c r="V92" s="54"/>
    </row>
    <row r="93" spans="1:22" ht="15.75" x14ac:dyDescent="0.25">
      <c r="A93" s="65"/>
      <c r="B93" s="54"/>
      <c r="C93" s="59"/>
      <c r="D93" s="60"/>
      <c r="E93" s="66"/>
      <c r="F93" s="62"/>
      <c r="G93" s="67"/>
      <c r="H93" s="67"/>
      <c r="I93" s="8">
        <f t="shared" si="1"/>
        <v>0</v>
      </c>
      <c r="J93" s="62"/>
      <c r="K93" s="66"/>
      <c r="L93" s="62"/>
      <c r="M93" s="68"/>
      <c r="N93" s="54"/>
      <c r="O93" s="168"/>
      <c r="P93" s="169"/>
      <c r="Q93" s="169"/>
      <c r="R93" s="169"/>
      <c r="S93" s="170"/>
      <c r="T93" s="54"/>
      <c r="U93" s="54"/>
      <c r="V93" s="54"/>
    </row>
    <row r="94" spans="1:22" ht="15.75" x14ac:dyDescent="0.25">
      <c r="A94" s="65"/>
      <c r="B94" s="54"/>
      <c r="C94" s="59"/>
      <c r="D94" s="60"/>
      <c r="E94" s="66"/>
      <c r="F94" s="62"/>
      <c r="G94" s="67"/>
      <c r="H94" s="67"/>
      <c r="I94" s="8">
        <f t="shared" si="1"/>
        <v>0</v>
      </c>
      <c r="J94" s="62"/>
      <c r="K94" s="66"/>
      <c r="L94" s="62"/>
      <c r="M94" s="68"/>
      <c r="N94" s="54"/>
      <c r="O94" s="168"/>
      <c r="P94" s="169"/>
      <c r="Q94" s="169"/>
      <c r="R94" s="169"/>
      <c r="S94" s="170"/>
      <c r="T94" s="54"/>
      <c r="U94" s="54"/>
      <c r="V94" s="54"/>
    </row>
    <row r="95" spans="1:22" ht="15.75" x14ac:dyDescent="0.25">
      <c r="A95" s="65"/>
      <c r="B95" s="54"/>
      <c r="C95" s="59"/>
      <c r="D95" s="60"/>
      <c r="E95" s="66"/>
      <c r="F95" s="62"/>
      <c r="G95" s="67"/>
      <c r="H95" s="67"/>
      <c r="I95" s="8">
        <f t="shared" si="1"/>
        <v>0</v>
      </c>
      <c r="J95" s="62"/>
      <c r="K95" s="66"/>
      <c r="L95" s="62"/>
      <c r="M95" s="68"/>
      <c r="N95" s="54"/>
      <c r="O95" s="168"/>
      <c r="P95" s="169"/>
      <c r="Q95" s="169"/>
      <c r="R95" s="169"/>
      <c r="S95" s="170"/>
      <c r="T95" s="54"/>
      <c r="U95" s="54"/>
      <c r="V95" s="54"/>
    </row>
    <row r="96" spans="1:22" ht="15.75" x14ac:dyDescent="0.25">
      <c r="A96" s="65"/>
      <c r="B96" s="54"/>
      <c r="C96" s="59"/>
      <c r="D96" s="60"/>
      <c r="E96" s="66"/>
      <c r="F96" s="62"/>
      <c r="G96" s="67"/>
      <c r="H96" s="67"/>
      <c r="I96" s="8">
        <f t="shared" si="1"/>
        <v>0</v>
      </c>
      <c r="J96" s="62"/>
      <c r="K96" s="66"/>
      <c r="L96" s="62"/>
      <c r="M96" s="68"/>
      <c r="N96" s="54"/>
      <c r="O96" s="168"/>
      <c r="P96" s="169"/>
      <c r="Q96" s="169"/>
      <c r="R96" s="169"/>
      <c r="S96" s="170"/>
      <c r="T96" s="54"/>
      <c r="U96" s="54"/>
      <c r="V96" s="54"/>
    </row>
    <row r="97" spans="1:22" ht="15.75" x14ac:dyDescent="0.25">
      <c r="A97" s="65"/>
      <c r="B97" s="54"/>
      <c r="C97" s="59"/>
      <c r="D97" s="60"/>
      <c r="E97" s="66"/>
      <c r="F97" s="62"/>
      <c r="G97" s="67"/>
      <c r="H97" s="67"/>
      <c r="I97" s="8">
        <f t="shared" si="1"/>
        <v>0</v>
      </c>
      <c r="J97" s="62"/>
      <c r="K97" s="66"/>
      <c r="L97" s="62"/>
      <c r="M97" s="68"/>
      <c r="N97" s="54"/>
      <c r="O97" s="168"/>
      <c r="P97" s="169"/>
      <c r="Q97" s="169"/>
      <c r="R97" s="169"/>
      <c r="S97" s="170"/>
      <c r="T97" s="54"/>
      <c r="U97" s="54"/>
      <c r="V97" s="54"/>
    </row>
    <row r="98" spans="1:22" ht="15.75" x14ac:dyDescent="0.25">
      <c r="A98" s="65"/>
      <c r="B98" s="54"/>
      <c r="C98" s="59"/>
      <c r="D98" s="60"/>
      <c r="E98" s="66"/>
      <c r="F98" s="62"/>
      <c r="G98" s="67"/>
      <c r="H98" s="67"/>
      <c r="I98" s="8">
        <f t="shared" si="1"/>
        <v>0</v>
      </c>
      <c r="J98" s="62"/>
      <c r="K98" s="66"/>
      <c r="L98" s="62"/>
      <c r="M98" s="68"/>
      <c r="N98" s="54"/>
      <c r="O98" s="168"/>
      <c r="P98" s="169"/>
      <c r="Q98" s="169"/>
      <c r="R98" s="169"/>
      <c r="S98" s="170"/>
      <c r="T98" s="54"/>
      <c r="U98" s="54"/>
      <c r="V98" s="54"/>
    </row>
    <row r="99" spans="1:22" ht="15.75" x14ac:dyDescent="0.25">
      <c r="A99" s="65"/>
      <c r="B99" s="54"/>
      <c r="C99" s="59"/>
      <c r="D99" s="60"/>
      <c r="E99" s="66"/>
      <c r="F99" s="62"/>
      <c r="G99" s="67"/>
      <c r="H99" s="67"/>
      <c r="I99" s="8">
        <f t="shared" si="1"/>
        <v>0</v>
      </c>
      <c r="J99" s="62"/>
      <c r="K99" s="66"/>
      <c r="L99" s="62"/>
      <c r="M99" s="68"/>
      <c r="N99" s="54"/>
      <c r="O99" s="168"/>
      <c r="P99" s="169"/>
      <c r="Q99" s="169"/>
      <c r="R99" s="169"/>
      <c r="S99" s="170"/>
      <c r="T99" s="54"/>
      <c r="U99" s="54"/>
      <c r="V99" s="54"/>
    </row>
    <row r="100" spans="1:22" ht="15.75" x14ac:dyDescent="0.25">
      <c r="A100" s="65"/>
      <c r="B100" s="54"/>
      <c r="C100" s="59"/>
      <c r="D100" s="60"/>
      <c r="E100" s="66"/>
      <c r="F100" s="62"/>
      <c r="G100" s="67"/>
      <c r="H100" s="67"/>
      <c r="I100" s="8">
        <f t="shared" si="1"/>
        <v>0</v>
      </c>
      <c r="J100" s="62"/>
      <c r="K100" s="66"/>
      <c r="L100" s="62"/>
      <c r="M100" s="68"/>
      <c r="N100" s="54"/>
      <c r="O100" s="168"/>
      <c r="P100" s="169"/>
      <c r="Q100" s="169"/>
      <c r="R100" s="169"/>
      <c r="S100" s="170"/>
      <c r="T100" s="54"/>
      <c r="U100" s="54"/>
      <c r="V100" s="54"/>
    </row>
    <row r="101" spans="1:22" ht="15.75" x14ac:dyDescent="0.25">
      <c r="A101" s="65"/>
      <c r="B101" s="54"/>
      <c r="C101" s="59"/>
      <c r="D101" s="60"/>
      <c r="E101" s="66"/>
      <c r="F101" s="62"/>
      <c r="G101" s="67"/>
      <c r="H101" s="67"/>
      <c r="I101" s="8">
        <f t="shared" si="1"/>
        <v>0</v>
      </c>
      <c r="J101" s="62"/>
      <c r="K101" s="66"/>
      <c r="L101" s="62"/>
      <c r="M101" s="68"/>
      <c r="N101" s="54"/>
      <c r="O101" s="168"/>
      <c r="P101" s="169"/>
      <c r="Q101" s="169"/>
      <c r="R101" s="169"/>
      <c r="S101" s="170"/>
      <c r="T101" s="54"/>
      <c r="U101" s="54"/>
      <c r="V101" s="54"/>
    </row>
    <row r="102" spans="1:22" ht="15.75" x14ac:dyDescent="0.25">
      <c r="A102" s="65"/>
      <c r="B102" s="54"/>
      <c r="C102" s="59"/>
      <c r="D102" s="60"/>
      <c r="E102" s="66"/>
      <c r="F102" s="62"/>
      <c r="G102" s="67"/>
      <c r="H102" s="67"/>
      <c r="I102" s="8">
        <f t="shared" si="1"/>
        <v>0</v>
      </c>
      <c r="J102" s="62"/>
      <c r="K102" s="66"/>
      <c r="L102" s="62"/>
      <c r="M102" s="68"/>
      <c r="N102" s="54"/>
      <c r="O102" s="168"/>
      <c r="P102" s="169"/>
      <c r="Q102" s="169"/>
      <c r="R102" s="169"/>
      <c r="S102" s="170"/>
      <c r="T102" s="54"/>
      <c r="U102" s="54"/>
      <c r="V102" s="54"/>
    </row>
    <row r="103" spans="1:22" ht="15.75" x14ac:dyDescent="0.25">
      <c r="A103" s="65"/>
      <c r="B103" s="54"/>
      <c r="C103" s="59"/>
      <c r="D103" s="60"/>
      <c r="E103" s="66"/>
      <c r="F103" s="62"/>
      <c r="G103" s="67"/>
      <c r="H103" s="67"/>
      <c r="I103" s="8">
        <f t="shared" si="1"/>
        <v>0</v>
      </c>
      <c r="J103" s="62"/>
      <c r="K103" s="66"/>
      <c r="L103" s="62"/>
      <c r="M103" s="68"/>
      <c r="N103" s="54"/>
      <c r="O103" s="168"/>
      <c r="P103" s="169"/>
      <c r="Q103" s="169"/>
      <c r="R103" s="169"/>
      <c r="S103" s="170"/>
      <c r="T103" s="54"/>
      <c r="U103" s="54"/>
      <c r="V103" s="54"/>
    </row>
    <row r="104" spans="1:22" ht="15.75" x14ac:dyDescent="0.25">
      <c r="A104" s="65"/>
      <c r="B104" s="54"/>
      <c r="C104" s="59"/>
      <c r="D104" s="60"/>
      <c r="E104" s="66"/>
      <c r="F104" s="62"/>
      <c r="G104" s="67"/>
      <c r="H104" s="67"/>
      <c r="I104" s="8">
        <f t="shared" si="1"/>
        <v>0</v>
      </c>
      <c r="J104" s="62"/>
      <c r="K104" s="66"/>
      <c r="L104" s="62"/>
      <c r="M104" s="68"/>
      <c r="N104" s="54"/>
      <c r="O104" s="168"/>
      <c r="P104" s="169"/>
      <c r="Q104" s="169"/>
      <c r="R104" s="169"/>
      <c r="S104" s="170"/>
      <c r="T104" s="54"/>
      <c r="U104" s="54"/>
      <c r="V104" s="54"/>
    </row>
    <row r="105" spans="1:22" ht="15.75" x14ac:dyDescent="0.25">
      <c r="A105" s="65"/>
      <c r="B105" s="54"/>
      <c r="C105" s="59"/>
      <c r="D105" s="60"/>
      <c r="E105" s="66"/>
      <c r="F105" s="62"/>
      <c r="G105" s="67"/>
      <c r="H105" s="67"/>
      <c r="I105" s="8">
        <f t="shared" si="1"/>
        <v>0</v>
      </c>
      <c r="J105" s="62"/>
      <c r="K105" s="66"/>
      <c r="L105" s="62"/>
      <c r="M105" s="68"/>
      <c r="N105" s="54"/>
      <c r="O105" s="168"/>
      <c r="P105" s="169"/>
      <c r="Q105" s="169"/>
      <c r="R105" s="169"/>
      <c r="S105" s="170"/>
      <c r="T105" s="54"/>
      <c r="U105" s="54"/>
      <c r="V105" s="54"/>
    </row>
    <row r="106" spans="1:22" ht="15.75" x14ac:dyDescent="0.25">
      <c r="A106" s="65"/>
      <c r="C106" s="59"/>
      <c r="D106" s="60"/>
      <c r="E106" s="66"/>
      <c r="F106" s="62"/>
      <c r="G106" s="67"/>
      <c r="H106" s="67"/>
      <c r="I106" s="8">
        <f t="shared" si="1"/>
        <v>0</v>
      </c>
      <c r="J106" s="62"/>
      <c r="K106" s="66"/>
      <c r="L106" s="62"/>
      <c r="M106" s="68"/>
      <c r="N106" s="54"/>
      <c r="O106" s="168"/>
      <c r="P106" s="169"/>
      <c r="Q106" s="169"/>
      <c r="R106" s="169"/>
      <c r="S106" s="170"/>
      <c r="T106" s="54"/>
      <c r="U106" s="54"/>
      <c r="V106" s="54"/>
    </row>
    <row r="107" spans="1:22" ht="15.75" x14ac:dyDescent="0.25">
      <c r="A107" s="65"/>
      <c r="C107" s="59"/>
      <c r="D107" s="60"/>
      <c r="E107" s="66"/>
      <c r="F107" s="62"/>
      <c r="G107" s="67"/>
      <c r="H107" s="67"/>
      <c r="I107" s="8">
        <f t="shared" si="1"/>
        <v>0</v>
      </c>
      <c r="J107" s="62"/>
      <c r="K107" s="66"/>
      <c r="L107" s="62"/>
      <c r="M107" s="68"/>
      <c r="N107" s="54"/>
      <c r="O107" s="168"/>
      <c r="P107" s="169"/>
      <c r="Q107" s="169"/>
      <c r="R107" s="169"/>
      <c r="S107" s="170"/>
      <c r="T107" s="54"/>
      <c r="U107" s="54"/>
      <c r="V107" s="54"/>
    </row>
    <row r="108" spans="1:22" ht="15.75" x14ac:dyDescent="0.25">
      <c r="A108" s="65"/>
      <c r="C108" s="59"/>
      <c r="D108" s="60"/>
      <c r="E108" s="66"/>
      <c r="F108" s="62"/>
      <c r="G108" s="67"/>
      <c r="H108" s="67"/>
      <c r="I108" s="8">
        <f t="shared" si="1"/>
        <v>0</v>
      </c>
      <c r="J108" s="62"/>
      <c r="K108" s="66"/>
      <c r="L108" s="62"/>
      <c r="M108" s="68"/>
      <c r="N108" s="54"/>
      <c r="O108" s="168"/>
      <c r="P108" s="169"/>
      <c r="Q108" s="169"/>
      <c r="R108" s="169"/>
      <c r="S108" s="170"/>
      <c r="T108" s="54"/>
      <c r="U108" s="54"/>
      <c r="V108" s="54"/>
    </row>
    <row r="109" spans="1:22" ht="15.75" x14ac:dyDescent="0.25">
      <c r="A109" s="65"/>
      <c r="C109" s="59"/>
      <c r="D109" s="60"/>
      <c r="E109" s="66"/>
      <c r="F109" s="62"/>
      <c r="G109" s="67"/>
      <c r="H109" s="67"/>
      <c r="I109" s="8">
        <f t="shared" si="1"/>
        <v>0</v>
      </c>
      <c r="J109" s="62"/>
      <c r="K109" s="66"/>
      <c r="L109" s="62"/>
      <c r="M109" s="68"/>
      <c r="N109" s="54"/>
      <c r="O109" s="168"/>
      <c r="P109" s="169"/>
      <c r="Q109" s="169"/>
      <c r="R109" s="169"/>
      <c r="S109" s="170"/>
      <c r="T109" s="54"/>
      <c r="U109" s="54"/>
      <c r="V109" s="54"/>
    </row>
    <row r="110" spans="1:22" ht="15.75" x14ac:dyDescent="0.25">
      <c r="A110" s="65"/>
      <c r="C110" s="59"/>
      <c r="D110" s="60"/>
      <c r="E110" s="66"/>
      <c r="F110" s="62"/>
      <c r="G110" s="67"/>
      <c r="H110" s="67"/>
      <c r="I110" s="8">
        <f t="shared" si="1"/>
        <v>0</v>
      </c>
      <c r="J110" s="62"/>
      <c r="K110" s="66"/>
      <c r="L110" s="62"/>
      <c r="M110" s="68"/>
      <c r="N110" s="54"/>
      <c r="O110" s="168"/>
      <c r="P110" s="169"/>
      <c r="Q110" s="169"/>
      <c r="R110" s="169"/>
      <c r="S110" s="170"/>
      <c r="T110" s="54"/>
      <c r="U110" s="54"/>
      <c r="V110" s="54"/>
    </row>
    <row r="111" spans="1:22" ht="15.75" x14ac:dyDescent="0.25">
      <c r="A111" s="65"/>
      <c r="C111" s="59"/>
      <c r="D111" s="60"/>
      <c r="E111" s="66"/>
      <c r="F111" s="62"/>
      <c r="G111" s="67"/>
      <c r="H111" s="67"/>
      <c r="I111" s="8">
        <f t="shared" si="1"/>
        <v>0</v>
      </c>
      <c r="J111" s="62"/>
      <c r="K111" s="66"/>
      <c r="L111" s="62"/>
      <c r="M111" s="68"/>
      <c r="N111" s="54"/>
      <c r="O111" s="168"/>
      <c r="P111" s="169"/>
      <c r="Q111" s="169"/>
      <c r="R111" s="169"/>
      <c r="S111" s="170"/>
      <c r="T111" s="54"/>
      <c r="U111" s="54"/>
      <c r="V111" s="54"/>
    </row>
    <row r="112" spans="1:22" ht="15.75" x14ac:dyDescent="0.25">
      <c r="A112" s="65"/>
      <c r="C112" s="59"/>
      <c r="D112" s="60"/>
      <c r="E112" s="66"/>
      <c r="F112" s="62"/>
      <c r="G112" s="67"/>
      <c r="H112" s="67"/>
      <c r="I112" s="8">
        <f t="shared" si="1"/>
        <v>0</v>
      </c>
      <c r="J112" s="62"/>
      <c r="K112" s="66"/>
      <c r="L112" s="62"/>
      <c r="M112" s="68"/>
      <c r="N112" s="54"/>
      <c r="O112" s="168"/>
      <c r="P112" s="169"/>
      <c r="Q112" s="169"/>
      <c r="R112" s="169"/>
      <c r="S112" s="170"/>
      <c r="T112" s="54"/>
      <c r="U112" s="54"/>
      <c r="V112" s="54"/>
    </row>
    <row r="113" spans="1:22" ht="15.75" x14ac:dyDescent="0.25">
      <c r="A113" s="65"/>
      <c r="C113" s="59"/>
      <c r="D113" s="60"/>
      <c r="E113" s="66"/>
      <c r="F113" s="62"/>
      <c r="G113" s="67"/>
      <c r="H113" s="67"/>
      <c r="I113" s="8">
        <f t="shared" si="1"/>
        <v>0</v>
      </c>
      <c r="J113" s="62"/>
      <c r="K113" s="66"/>
      <c r="L113" s="62"/>
      <c r="M113" s="68"/>
      <c r="N113" s="54"/>
      <c r="O113" s="168"/>
      <c r="P113" s="169"/>
      <c r="Q113" s="169"/>
      <c r="R113" s="169"/>
      <c r="S113" s="170"/>
      <c r="T113" s="54"/>
      <c r="U113" s="54"/>
      <c r="V113" s="54"/>
    </row>
    <row r="114" spans="1:22" ht="15.75" x14ac:dyDescent="0.25">
      <c r="A114" s="65"/>
      <c r="C114" s="59"/>
      <c r="D114" s="60"/>
      <c r="E114" s="66"/>
      <c r="F114" s="62"/>
      <c r="G114" s="67"/>
      <c r="H114" s="67"/>
      <c r="I114" s="8">
        <f t="shared" si="1"/>
        <v>0</v>
      </c>
      <c r="J114" s="62"/>
      <c r="K114" s="66"/>
      <c r="L114" s="62"/>
      <c r="M114" s="68"/>
      <c r="N114" s="54"/>
      <c r="O114" s="168"/>
      <c r="P114" s="169"/>
      <c r="Q114" s="169"/>
      <c r="R114" s="169"/>
      <c r="S114" s="170"/>
      <c r="T114" s="54"/>
      <c r="U114" s="54"/>
      <c r="V114" s="54"/>
    </row>
    <row r="115" spans="1:22" ht="15.75" x14ac:dyDescent="0.25">
      <c r="A115" s="65"/>
      <c r="C115" s="59"/>
      <c r="D115" s="60"/>
      <c r="E115" s="66"/>
      <c r="F115" s="62"/>
      <c r="G115" s="67"/>
      <c r="H115" s="67"/>
      <c r="I115" s="8">
        <f t="shared" si="1"/>
        <v>0</v>
      </c>
      <c r="J115" s="62"/>
      <c r="K115" s="66"/>
      <c r="L115" s="62"/>
      <c r="M115" s="68"/>
      <c r="N115" s="54"/>
      <c r="O115" s="168"/>
      <c r="P115" s="169"/>
      <c r="Q115" s="169"/>
      <c r="R115" s="169"/>
      <c r="S115" s="170"/>
      <c r="T115" s="54"/>
      <c r="U115" s="54"/>
      <c r="V115" s="54"/>
    </row>
    <row r="116" spans="1:22" ht="15.75" x14ac:dyDescent="0.25">
      <c r="A116" s="65"/>
      <c r="C116" s="59"/>
      <c r="D116" s="60"/>
      <c r="E116" s="66"/>
      <c r="F116" s="62"/>
      <c r="G116" s="67"/>
      <c r="H116" s="67"/>
      <c r="I116" s="8">
        <f t="shared" si="1"/>
        <v>0</v>
      </c>
      <c r="J116" s="62"/>
      <c r="K116" s="66"/>
      <c r="L116" s="62"/>
      <c r="M116" s="68"/>
      <c r="N116" s="54"/>
      <c r="O116" s="168"/>
      <c r="P116" s="169"/>
      <c r="Q116" s="169"/>
      <c r="R116" s="169"/>
      <c r="S116" s="170"/>
      <c r="T116" s="54"/>
      <c r="U116" s="54"/>
      <c r="V116" s="54"/>
    </row>
    <row r="117" spans="1:22" ht="15.75" x14ac:dyDescent="0.25">
      <c r="A117" s="65"/>
      <c r="C117" s="59"/>
      <c r="D117" s="60"/>
      <c r="E117" s="66"/>
      <c r="F117" s="62"/>
      <c r="G117" s="67"/>
      <c r="H117" s="67"/>
      <c r="I117" s="8">
        <f t="shared" si="1"/>
        <v>0</v>
      </c>
      <c r="J117" s="62"/>
      <c r="K117" s="66"/>
      <c r="L117" s="62"/>
      <c r="M117" s="68"/>
      <c r="N117" s="54"/>
      <c r="O117" s="168"/>
      <c r="P117" s="169"/>
      <c r="Q117" s="169"/>
      <c r="R117" s="169"/>
      <c r="S117" s="170"/>
      <c r="T117" s="54"/>
      <c r="U117" s="54"/>
      <c r="V117" s="54"/>
    </row>
    <row r="118" spans="1:22" ht="15.75" x14ac:dyDescent="0.25">
      <c r="A118" s="65"/>
      <c r="C118" s="59"/>
      <c r="D118" s="60"/>
      <c r="E118" s="66"/>
      <c r="F118" s="62"/>
      <c r="G118" s="67"/>
      <c r="H118" s="67"/>
      <c r="I118" s="8">
        <f t="shared" si="1"/>
        <v>0</v>
      </c>
      <c r="J118" s="62"/>
      <c r="K118" s="66"/>
      <c r="L118" s="62"/>
      <c r="M118" s="68"/>
      <c r="N118" s="54"/>
      <c r="O118" s="168"/>
      <c r="P118" s="169"/>
      <c r="Q118" s="169"/>
      <c r="R118" s="169"/>
      <c r="S118" s="170"/>
      <c r="T118" s="54"/>
      <c r="U118" s="54"/>
      <c r="V118" s="54"/>
    </row>
    <row r="119" spans="1:22" ht="15.75" x14ac:dyDescent="0.25">
      <c r="A119" s="65"/>
      <c r="C119" s="59"/>
      <c r="D119" s="70"/>
      <c r="E119" s="71"/>
      <c r="F119" s="72"/>
      <c r="G119" s="73"/>
      <c r="H119" s="73"/>
      <c r="I119" s="3">
        <f t="shared" si="1"/>
        <v>0</v>
      </c>
      <c r="J119" s="72"/>
      <c r="K119" s="71"/>
      <c r="L119" s="72"/>
      <c r="M119" s="74"/>
      <c r="N119" s="54"/>
      <c r="O119" s="168"/>
      <c r="P119" s="169"/>
      <c r="Q119" s="169"/>
      <c r="R119" s="169"/>
      <c r="S119" s="170"/>
      <c r="T119" s="54"/>
      <c r="U119" s="54"/>
      <c r="V119" s="54"/>
    </row>
    <row r="120" spans="1:22" ht="15.75" x14ac:dyDescent="0.25">
      <c r="A120" s="65"/>
      <c r="C120" s="59"/>
      <c r="D120" s="70"/>
      <c r="E120" s="71"/>
      <c r="F120" s="72"/>
      <c r="G120" s="73"/>
      <c r="H120" s="73"/>
      <c r="I120" s="3">
        <f t="shared" si="1"/>
        <v>0</v>
      </c>
      <c r="J120" s="72"/>
      <c r="K120" s="71"/>
      <c r="L120" s="72"/>
      <c r="M120" s="74"/>
      <c r="N120" s="54"/>
      <c r="O120" s="168"/>
      <c r="P120" s="169"/>
      <c r="Q120" s="169"/>
      <c r="R120" s="169"/>
      <c r="S120" s="170"/>
      <c r="T120" s="54"/>
      <c r="U120" s="54"/>
      <c r="V120" s="54"/>
    </row>
    <row r="121" spans="1:22" ht="15.75" x14ac:dyDescent="0.25">
      <c r="A121" s="65"/>
      <c r="C121" s="59"/>
      <c r="D121" s="70"/>
      <c r="E121" s="71"/>
      <c r="F121" s="72"/>
      <c r="G121" s="73"/>
      <c r="H121" s="73"/>
      <c r="I121" s="3">
        <f t="shared" si="1"/>
        <v>0</v>
      </c>
      <c r="J121" s="72"/>
      <c r="K121" s="71"/>
      <c r="L121" s="72"/>
      <c r="M121" s="74"/>
      <c r="N121" s="54"/>
      <c r="O121" s="168"/>
      <c r="P121" s="169"/>
      <c r="Q121" s="169"/>
      <c r="R121" s="169"/>
      <c r="S121" s="170"/>
      <c r="T121" s="54"/>
      <c r="U121" s="54"/>
      <c r="V121" s="54"/>
    </row>
    <row r="122" spans="1:22" ht="15.75" x14ac:dyDescent="0.25">
      <c r="A122" s="65"/>
      <c r="C122" s="59"/>
      <c r="D122" s="70"/>
      <c r="E122" s="71"/>
      <c r="F122" s="72"/>
      <c r="G122" s="73"/>
      <c r="H122" s="73"/>
      <c r="I122" s="3">
        <f t="shared" si="1"/>
        <v>0</v>
      </c>
      <c r="J122" s="72"/>
      <c r="K122" s="71"/>
      <c r="L122" s="72"/>
      <c r="M122" s="74"/>
      <c r="N122" s="54"/>
      <c r="O122" s="168"/>
      <c r="P122" s="169"/>
      <c r="Q122" s="169"/>
      <c r="R122" s="169"/>
      <c r="S122" s="170"/>
      <c r="T122" s="54"/>
      <c r="U122" s="54"/>
      <c r="V122" s="54"/>
    </row>
    <row r="123" spans="1:22" ht="15.75" x14ac:dyDescent="0.25">
      <c r="A123" s="65"/>
      <c r="C123" s="59"/>
      <c r="D123" s="70"/>
      <c r="E123" s="71"/>
      <c r="F123" s="72"/>
      <c r="G123" s="73"/>
      <c r="H123" s="73"/>
      <c r="I123" s="3">
        <f t="shared" si="1"/>
        <v>0</v>
      </c>
      <c r="J123" s="72"/>
      <c r="K123" s="71"/>
      <c r="L123" s="72"/>
      <c r="M123" s="74"/>
      <c r="N123" s="54"/>
      <c r="O123" s="168"/>
      <c r="P123" s="169"/>
      <c r="Q123" s="169"/>
      <c r="R123" s="169"/>
      <c r="S123" s="170"/>
      <c r="T123" s="54"/>
      <c r="U123" s="54"/>
      <c r="V123" s="54"/>
    </row>
    <row r="124" spans="1:22" ht="15.75" x14ac:dyDescent="0.25">
      <c r="A124" s="65"/>
      <c r="C124" s="59"/>
      <c r="D124" s="70"/>
      <c r="E124" s="71"/>
      <c r="F124" s="72"/>
      <c r="G124" s="73"/>
      <c r="H124" s="73"/>
      <c r="I124" s="3">
        <f t="shared" si="1"/>
        <v>0</v>
      </c>
      <c r="J124" s="72"/>
      <c r="K124" s="71"/>
      <c r="L124" s="72"/>
      <c r="M124" s="74"/>
      <c r="N124" s="54"/>
      <c r="O124" s="168"/>
      <c r="P124" s="169"/>
      <c r="Q124" s="169"/>
      <c r="R124" s="169"/>
      <c r="S124" s="170"/>
      <c r="T124" s="54"/>
      <c r="U124" s="54"/>
      <c r="V124" s="54"/>
    </row>
    <row r="125" spans="1:22" ht="15.75" x14ac:dyDescent="0.25">
      <c r="A125" s="65"/>
      <c r="C125" s="59"/>
      <c r="D125" s="70"/>
      <c r="E125" s="71"/>
      <c r="F125" s="72"/>
      <c r="G125" s="73"/>
      <c r="H125" s="73"/>
      <c r="I125" s="3">
        <f t="shared" si="1"/>
        <v>0</v>
      </c>
      <c r="J125" s="72"/>
      <c r="K125" s="71"/>
      <c r="L125" s="72"/>
      <c r="M125" s="74"/>
      <c r="N125" s="54"/>
      <c r="O125" s="168"/>
      <c r="P125" s="169"/>
      <c r="Q125" s="169"/>
      <c r="R125" s="169"/>
      <c r="S125" s="170"/>
      <c r="T125" s="54"/>
      <c r="U125" s="54"/>
      <c r="V125" s="54"/>
    </row>
    <row r="126" spans="1:22" ht="15.75" x14ac:dyDescent="0.25">
      <c r="A126" s="65"/>
      <c r="C126" s="59"/>
      <c r="D126" s="70"/>
      <c r="E126" s="71"/>
      <c r="F126" s="72"/>
      <c r="G126" s="73"/>
      <c r="H126" s="73"/>
      <c r="I126" s="3">
        <f t="shared" si="1"/>
        <v>0</v>
      </c>
      <c r="J126" s="72"/>
      <c r="K126" s="71"/>
      <c r="L126" s="72"/>
      <c r="M126" s="74"/>
      <c r="N126" s="54"/>
      <c r="O126" s="168"/>
      <c r="P126" s="169"/>
      <c r="Q126" s="169"/>
      <c r="R126" s="169"/>
      <c r="S126" s="170"/>
      <c r="T126" s="54"/>
      <c r="U126" s="54"/>
      <c r="V126" s="54"/>
    </row>
    <row r="127" spans="1:22" ht="15.75" x14ac:dyDescent="0.25">
      <c r="A127" s="65"/>
      <c r="C127" s="59"/>
      <c r="D127" s="70"/>
      <c r="E127" s="71"/>
      <c r="F127" s="72"/>
      <c r="G127" s="73"/>
      <c r="H127" s="73"/>
      <c r="I127" s="3">
        <f t="shared" si="1"/>
        <v>0</v>
      </c>
      <c r="J127" s="72"/>
      <c r="K127" s="71"/>
      <c r="L127" s="72"/>
      <c r="M127" s="74"/>
      <c r="N127" s="54"/>
      <c r="O127" s="168"/>
      <c r="P127" s="169"/>
      <c r="Q127" s="169"/>
      <c r="R127" s="169"/>
      <c r="S127" s="170"/>
      <c r="T127" s="54"/>
      <c r="U127" s="54"/>
      <c r="V127" s="54"/>
    </row>
    <row r="128" spans="1:22" ht="15.75" x14ac:dyDescent="0.25">
      <c r="A128" s="65"/>
      <c r="C128" s="59"/>
      <c r="D128" s="70"/>
      <c r="E128" s="71"/>
      <c r="F128" s="72"/>
      <c r="G128" s="73"/>
      <c r="H128" s="73"/>
      <c r="I128" s="3">
        <f t="shared" si="1"/>
        <v>0</v>
      </c>
      <c r="J128" s="72"/>
      <c r="K128" s="71"/>
      <c r="L128" s="72"/>
      <c r="M128" s="74"/>
      <c r="N128" s="54"/>
      <c r="O128" s="168"/>
      <c r="P128" s="169"/>
      <c r="Q128" s="169"/>
      <c r="R128" s="169"/>
      <c r="S128" s="170"/>
      <c r="T128" s="54"/>
      <c r="U128" s="54"/>
      <c r="V128" s="54"/>
    </row>
    <row r="129" spans="1:22" ht="15.75" x14ac:dyDescent="0.25">
      <c r="A129" s="65"/>
      <c r="C129" s="59"/>
      <c r="D129" s="70"/>
      <c r="E129" s="71"/>
      <c r="F129" s="72"/>
      <c r="G129" s="73"/>
      <c r="H129" s="73"/>
      <c r="I129" s="3">
        <f t="shared" si="1"/>
        <v>0</v>
      </c>
      <c r="J129" s="72"/>
      <c r="K129" s="71"/>
      <c r="L129" s="72"/>
      <c r="M129" s="74"/>
      <c r="N129" s="54"/>
      <c r="O129" s="168"/>
      <c r="P129" s="169"/>
      <c r="Q129" s="169"/>
      <c r="R129" s="169"/>
      <c r="S129" s="170"/>
      <c r="T129" s="54"/>
      <c r="U129" s="54"/>
      <c r="V129" s="54"/>
    </row>
    <row r="130" spans="1:22" ht="15.75" x14ac:dyDescent="0.25">
      <c r="A130" s="65"/>
      <c r="C130" s="59"/>
      <c r="D130" s="70"/>
      <c r="E130" s="71"/>
      <c r="F130" s="72"/>
      <c r="G130" s="73"/>
      <c r="H130" s="73"/>
      <c r="I130" s="3">
        <f t="shared" si="1"/>
        <v>0</v>
      </c>
      <c r="J130" s="72"/>
      <c r="K130" s="71"/>
      <c r="L130" s="72"/>
      <c r="M130" s="74"/>
      <c r="N130" s="54"/>
      <c r="O130" s="168"/>
      <c r="P130" s="169"/>
      <c r="Q130" s="169"/>
      <c r="R130" s="169"/>
      <c r="S130" s="170"/>
      <c r="T130" s="54"/>
      <c r="U130" s="54"/>
      <c r="V130" s="54"/>
    </row>
    <row r="131" spans="1:22" ht="15.75" x14ac:dyDescent="0.25">
      <c r="A131" s="65"/>
      <c r="C131" s="59"/>
      <c r="D131" s="70"/>
      <c r="E131" s="71"/>
      <c r="F131" s="72"/>
      <c r="G131" s="73"/>
      <c r="H131" s="73"/>
      <c r="I131" s="3">
        <f t="shared" si="1"/>
        <v>0</v>
      </c>
      <c r="J131" s="72"/>
      <c r="K131" s="71"/>
      <c r="L131" s="72"/>
      <c r="M131" s="74"/>
      <c r="N131" s="54"/>
      <c r="O131" s="168"/>
      <c r="P131" s="169"/>
      <c r="Q131" s="169"/>
      <c r="R131" s="169"/>
      <c r="S131" s="170"/>
      <c r="T131" s="54"/>
      <c r="U131" s="54"/>
      <c r="V131" s="54"/>
    </row>
    <row r="132" spans="1:22" ht="15.75" x14ac:dyDescent="0.25">
      <c r="A132" s="65"/>
      <c r="C132" s="59"/>
      <c r="D132" s="70"/>
      <c r="E132" s="71"/>
      <c r="F132" s="72"/>
      <c r="G132" s="73"/>
      <c r="H132" s="73"/>
      <c r="I132" s="3">
        <f t="shared" si="1"/>
        <v>0</v>
      </c>
      <c r="J132" s="72"/>
      <c r="K132" s="71"/>
      <c r="L132" s="72"/>
      <c r="M132" s="74"/>
      <c r="N132" s="54"/>
      <c r="O132" s="168"/>
      <c r="P132" s="169"/>
      <c r="Q132" s="169"/>
      <c r="R132" s="169"/>
      <c r="S132" s="170"/>
      <c r="T132" s="54"/>
      <c r="U132" s="54"/>
      <c r="V132" s="54"/>
    </row>
    <row r="133" spans="1:22" ht="15.75" x14ac:dyDescent="0.25">
      <c r="A133" s="65"/>
      <c r="C133" s="59"/>
      <c r="D133" s="70"/>
      <c r="E133" s="71"/>
      <c r="F133" s="72"/>
      <c r="G133" s="73"/>
      <c r="H133" s="73"/>
      <c r="I133" s="3">
        <f t="shared" si="1"/>
        <v>0</v>
      </c>
      <c r="J133" s="72"/>
      <c r="K133" s="71"/>
      <c r="L133" s="72"/>
      <c r="M133" s="74"/>
      <c r="N133" s="54"/>
      <c r="O133" s="168"/>
      <c r="P133" s="169"/>
      <c r="Q133" s="169"/>
      <c r="R133" s="169"/>
      <c r="S133" s="170"/>
      <c r="T133" s="54"/>
      <c r="U133" s="54"/>
      <c r="V133" s="54"/>
    </row>
    <row r="134" spans="1:22" ht="15.75" x14ac:dyDescent="0.25">
      <c r="A134" s="65"/>
      <c r="C134" s="59"/>
      <c r="D134" s="70"/>
      <c r="E134" s="71"/>
      <c r="F134" s="72"/>
      <c r="G134" s="73"/>
      <c r="H134" s="73"/>
      <c r="I134" s="3">
        <f t="shared" si="1"/>
        <v>0</v>
      </c>
      <c r="J134" s="72"/>
      <c r="K134" s="71"/>
      <c r="L134" s="72"/>
      <c r="M134" s="74"/>
      <c r="N134" s="54"/>
      <c r="O134" s="168"/>
      <c r="P134" s="169"/>
      <c r="Q134" s="169"/>
      <c r="R134" s="169"/>
      <c r="S134" s="170"/>
      <c r="T134" s="54"/>
      <c r="U134" s="54"/>
      <c r="V134" s="54"/>
    </row>
    <row r="135" spans="1:22" ht="15.75" x14ac:dyDescent="0.25">
      <c r="A135" s="65"/>
      <c r="C135" s="59"/>
      <c r="D135" s="70"/>
      <c r="E135" s="71"/>
      <c r="F135" s="72"/>
      <c r="G135" s="73"/>
      <c r="H135" s="73"/>
      <c r="I135" s="3">
        <f t="shared" ref="I135:I198" si="2">H135-G135</f>
        <v>0</v>
      </c>
      <c r="J135" s="72"/>
      <c r="K135" s="71"/>
      <c r="L135" s="72"/>
      <c r="M135" s="74"/>
      <c r="N135" s="54"/>
      <c r="O135" s="168"/>
      <c r="P135" s="169"/>
      <c r="Q135" s="169"/>
      <c r="R135" s="169"/>
      <c r="S135" s="170"/>
      <c r="T135" s="54"/>
      <c r="U135" s="54"/>
      <c r="V135" s="54"/>
    </row>
    <row r="136" spans="1:22" ht="15.75" x14ac:dyDescent="0.25">
      <c r="A136" s="65"/>
      <c r="C136" s="59"/>
      <c r="D136" s="70"/>
      <c r="E136" s="71"/>
      <c r="F136" s="72"/>
      <c r="G136" s="73"/>
      <c r="H136" s="73"/>
      <c r="I136" s="3">
        <f t="shared" si="2"/>
        <v>0</v>
      </c>
      <c r="J136" s="72"/>
      <c r="K136" s="71"/>
      <c r="L136" s="72"/>
      <c r="M136" s="74"/>
      <c r="N136" s="54"/>
      <c r="O136" s="168"/>
      <c r="P136" s="169"/>
      <c r="Q136" s="169"/>
      <c r="R136" s="169"/>
      <c r="S136" s="170"/>
      <c r="T136" s="54"/>
      <c r="U136" s="54"/>
      <c r="V136" s="54"/>
    </row>
    <row r="137" spans="1:22" ht="15.75" x14ac:dyDescent="0.25">
      <c r="A137" s="65"/>
      <c r="C137" s="59"/>
      <c r="D137" s="70"/>
      <c r="E137" s="71"/>
      <c r="F137" s="72"/>
      <c r="G137" s="73"/>
      <c r="H137" s="73"/>
      <c r="I137" s="3">
        <f t="shared" si="2"/>
        <v>0</v>
      </c>
      <c r="J137" s="72"/>
      <c r="K137" s="71"/>
      <c r="L137" s="72"/>
      <c r="M137" s="74"/>
      <c r="N137" s="54"/>
      <c r="O137" s="168"/>
      <c r="P137" s="169"/>
      <c r="Q137" s="169"/>
      <c r="R137" s="169"/>
      <c r="S137" s="170"/>
      <c r="T137" s="54"/>
      <c r="U137" s="54"/>
      <c r="V137" s="54"/>
    </row>
    <row r="138" spans="1:22" ht="15.75" x14ac:dyDescent="0.25">
      <c r="A138" s="65"/>
      <c r="C138" s="59"/>
      <c r="D138" s="70"/>
      <c r="E138" s="71"/>
      <c r="F138" s="72"/>
      <c r="G138" s="73"/>
      <c r="H138" s="73"/>
      <c r="I138" s="3">
        <f t="shared" si="2"/>
        <v>0</v>
      </c>
      <c r="J138" s="72"/>
      <c r="K138" s="71"/>
      <c r="L138" s="72"/>
      <c r="M138" s="74"/>
      <c r="N138" s="54"/>
      <c r="O138" s="168"/>
      <c r="P138" s="169"/>
      <c r="Q138" s="169"/>
      <c r="R138" s="169"/>
      <c r="S138" s="170"/>
      <c r="T138" s="54"/>
      <c r="U138" s="54"/>
      <c r="V138" s="54"/>
    </row>
    <row r="139" spans="1:22" ht="15.75" x14ac:dyDescent="0.25">
      <c r="A139" s="65"/>
      <c r="C139" s="59"/>
      <c r="D139" s="70"/>
      <c r="E139" s="71"/>
      <c r="F139" s="72"/>
      <c r="G139" s="73"/>
      <c r="H139" s="73"/>
      <c r="I139" s="3">
        <f t="shared" si="2"/>
        <v>0</v>
      </c>
      <c r="J139" s="72"/>
      <c r="K139" s="71"/>
      <c r="L139" s="72"/>
      <c r="M139" s="74"/>
      <c r="N139" s="54"/>
      <c r="O139" s="168"/>
      <c r="P139" s="169"/>
      <c r="Q139" s="169"/>
      <c r="R139" s="169"/>
      <c r="S139" s="170"/>
      <c r="T139" s="54"/>
      <c r="U139" s="54"/>
      <c r="V139" s="54"/>
    </row>
    <row r="140" spans="1:22" ht="15.75" x14ac:dyDescent="0.25">
      <c r="A140" s="65"/>
      <c r="C140" s="59"/>
      <c r="D140" s="70"/>
      <c r="E140" s="71"/>
      <c r="F140" s="72"/>
      <c r="G140" s="73"/>
      <c r="H140" s="73"/>
      <c r="I140" s="3">
        <f t="shared" si="2"/>
        <v>0</v>
      </c>
      <c r="J140" s="72"/>
      <c r="K140" s="71"/>
      <c r="L140" s="72"/>
      <c r="M140" s="74"/>
      <c r="N140" s="54"/>
      <c r="O140" s="168"/>
      <c r="P140" s="169"/>
      <c r="Q140" s="169"/>
      <c r="R140" s="169"/>
      <c r="S140" s="170"/>
      <c r="T140" s="54"/>
      <c r="U140" s="54"/>
      <c r="V140" s="54"/>
    </row>
    <row r="141" spans="1:22" ht="15.75" x14ac:dyDescent="0.25">
      <c r="A141" s="65"/>
      <c r="C141" s="59"/>
      <c r="D141" s="70"/>
      <c r="E141" s="71"/>
      <c r="F141" s="72"/>
      <c r="G141" s="73"/>
      <c r="H141" s="73"/>
      <c r="I141" s="3">
        <f t="shared" si="2"/>
        <v>0</v>
      </c>
      <c r="J141" s="72"/>
      <c r="K141" s="71"/>
      <c r="L141" s="72"/>
      <c r="M141" s="74"/>
      <c r="N141" s="54"/>
      <c r="O141" s="168"/>
      <c r="P141" s="169"/>
      <c r="Q141" s="169"/>
      <c r="R141" s="169"/>
      <c r="S141" s="170"/>
      <c r="T141" s="54"/>
      <c r="U141" s="54"/>
      <c r="V141" s="54"/>
    </row>
    <row r="142" spans="1:22" ht="15.75" x14ac:dyDescent="0.25">
      <c r="A142" s="65"/>
      <c r="C142" s="59"/>
      <c r="D142" s="70"/>
      <c r="E142" s="71"/>
      <c r="F142" s="72"/>
      <c r="G142" s="73"/>
      <c r="H142" s="73"/>
      <c r="I142" s="3">
        <f t="shared" si="2"/>
        <v>0</v>
      </c>
      <c r="J142" s="72"/>
      <c r="K142" s="71"/>
      <c r="L142" s="72"/>
      <c r="M142" s="74"/>
      <c r="N142" s="54"/>
      <c r="O142" s="168"/>
      <c r="P142" s="169"/>
      <c r="Q142" s="169"/>
      <c r="R142" s="169"/>
      <c r="S142" s="170"/>
      <c r="T142" s="54"/>
      <c r="U142" s="54"/>
      <c r="V142" s="54"/>
    </row>
    <row r="143" spans="1:22" ht="15.75" x14ac:dyDescent="0.25">
      <c r="A143" s="65"/>
      <c r="C143" s="59"/>
      <c r="D143" s="70"/>
      <c r="E143" s="71"/>
      <c r="F143" s="72"/>
      <c r="G143" s="73"/>
      <c r="H143" s="73"/>
      <c r="I143" s="3">
        <f t="shared" si="2"/>
        <v>0</v>
      </c>
      <c r="J143" s="72"/>
      <c r="K143" s="71"/>
      <c r="L143" s="72"/>
      <c r="M143" s="74"/>
      <c r="N143" s="54"/>
      <c r="O143" s="168"/>
      <c r="P143" s="169"/>
      <c r="Q143" s="169"/>
      <c r="R143" s="169"/>
      <c r="S143" s="170"/>
      <c r="T143" s="54"/>
      <c r="U143" s="54"/>
      <c r="V143" s="54"/>
    </row>
    <row r="144" spans="1:22" ht="15.75" x14ac:dyDescent="0.25">
      <c r="A144" s="65"/>
      <c r="C144" s="59"/>
      <c r="D144" s="70"/>
      <c r="E144" s="71"/>
      <c r="F144" s="72"/>
      <c r="G144" s="73"/>
      <c r="H144" s="73"/>
      <c r="I144" s="3">
        <f t="shared" si="2"/>
        <v>0</v>
      </c>
      <c r="J144" s="72"/>
      <c r="K144" s="71"/>
      <c r="L144" s="72"/>
      <c r="M144" s="74"/>
      <c r="N144" s="54"/>
      <c r="O144" s="168"/>
      <c r="P144" s="169"/>
      <c r="Q144" s="169"/>
      <c r="R144" s="169"/>
      <c r="S144" s="170"/>
      <c r="T144" s="54"/>
      <c r="U144" s="54"/>
      <c r="V144" s="54"/>
    </row>
    <row r="145" spans="1:22" ht="15.75" x14ac:dyDescent="0.25">
      <c r="A145" s="65"/>
      <c r="C145" s="59"/>
      <c r="D145" s="70"/>
      <c r="E145" s="71"/>
      <c r="F145" s="72"/>
      <c r="G145" s="73"/>
      <c r="H145" s="73"/>
      <c r="I145" s="3">
        <f t="shared" si="2"/>
        <v>0</v>
      </c>
      <c r="J145" s="72"/>
      <c r="K145" s="71"/>
      <c r="L145" s="72"/>
      <c r="M145" s="74"/>
      <c r="N145" s="54"/>
      <c r="O145" s="168"/>
      <c r="P145" s="169"/>
      <c r="Q145" s="169"/>
      <c r="R145" s="169"/>
      <c r="S145" s="170"/>
      <c r="T145" s="54"/>
      <c r="U145" s="54"/>
      <c r="V145" s="54"/>
    </row>
    <row r="146" spans="1:22" ht="15.75" x14ac:dyDescent="0.25">
      <c r="A146" s="65"/>
      <c r="C146" s="59"/>
      <c r="D146" s="70"/>
      <c r="E146" s="71"/>
      <c r="F146" s="72"/>
      <c r="G146" s="73"/>
      <c r="H146" s="73"/>
      <c r="I146" s="3">
        <f t="shared" si="2"/>
        <v>0</v>
      </c>
      <c r="J146" s="72"/>
      <c r="K146" s="71"/>
      <c r="L146" s="72"/>
      <c r="M146" s="74"/>
      <c r="N146" s="54"/>
      <c r="O146" s="168"/>
      <c r="P146" s="169"/>
      <c r="Q146" s="169"/>
      <c r="R146" s="169"/>
      <c r="S146" s="170"/>
      <c r="T146" s="54"/>
      <c r="U146" s="54"/>
      <c r="V146" s="54"/>
    </row>
    <row r="147" spans="1:22" ht="15.75" x14ac:dyDescent="0.25">
      <c r="A147" s="65"/>
      <c r="C147" s="59"/>
      <c r="D147" s="70"/>
      <c r="E147" s="71"/>
      <c r="F147" s="72"/>
      <c r="G147" s="73"/>
      <c r="H147" s="73"/>
      <c r="I147" s="3">
        <f t="shared" si="2"/>
        <v>0</v>
      </c>
      <c r="J147" s="72"/>
      <c r="K147" s="71"/>
      <c r="L147" s="72"/>
      <c r="M147" s="74"/>
      <c r="N147" s="54"/>
      <c r="O147" s="168"/>
      <c r="P147" s="169"/>
      <c r="Q147" s="169"/>
      <c r="R147" s="169"/>
      <c r="S147" s="170"/>
      <c r="T147" s="54"/>
      <c r="U147" s="54"/>
      <c r="V147" s="54"/>
    </row>
    <row r="148" spans="1:22" ht="15.75" x14ac:dyDescent="0.25">
      <c r="A148" s="65"/>
      <c r="C148" s="59"/>
      <c r="D148" s="70"/>
      <c r="E148" s="71"/>
      <c r="F148" s="72"/>
      <c r="G148" s="73"/>
      <c r="H148" s="73"/>
      <c r="I148" s="3">
        <f t="shared" si="2"/>
        <v>0</v>
      </c>
      <c r="J148" s="72"/>
      <c r="K148" s="71"/>
      <c r="L148" s="72"/>
      <c r="M148" s="74"/>
      <c r="N148" s="54"/>
      <c r="O148" s="168"/>
      <c r="P148" s="169"/>
      <c r="Q148" s="169"/>
      <c r="R148" s="169"/>
      <c r="S148" s="170"/>
      <c r="T148" s="54"/>
      <c r="U148" s="54"/>
      <c r="V148" s="54"/>
    </row>
    <row r="149" spans="1:22" ht="15.75" x14ac:dyDescent="0.25">
      <c r="A149" s="65"/>
      <c r="C149" s="59"/>
      <c r="D149" s="70"/>
      <c r="E149" s="71"/>
      <c r="F149" s="72"/>
      <c r="G149" s="73"/>
      <c r="H149" s="73"/>
      <c r="I149" s="3">
        <f t="shared" si="2"/>
        <v>0</v>
      </c>
      <c r="J149" s="72"/>
      <c r="K149" s="71"/>
      <c r="L149" s="72"/>
      <c r="M149" s="74"/>
      <c r="N149" s="54"/>
      <c r="O149" s="168"/>
      <c r="P149" s="169"/>
      <c r="Q149" s="169"/>
      <c r="R149" s="169"/>
      <c r="S149" s="170"/>
      <c r="T149" s="54"/>
      <c r="U149" s="54"/>
      <c r="V149" s="54"/>
    </row>
    <row r="150" spans="1:22" ht="15.75" x14ac:dyDescent="0.25">
      <c r="A150" s="65"/>
      <c r="C150" s="59"/>
      <c r="D150" s="70"/>
      <c r="E150" s="71"/>
      <c r="F150" s="72"/>
      <c r="G150" s="73"/>
      <c r="H150" s="73"/>
      <c r="I150" s="3">
        <f t="shared" si="2"/>
        <v>0</v>
      </c>
      <c r="J150" s="72"/>
      <c r="K150" s="71"/>
      <c r="L150" s="72"/>
      <c r="M150" s="74"/>
      <c r="N150" s="54"/>
      <c r="O150" s="168"/>
      <c r="P150" s="169"/>
      <c r="Q150" s="169"/>
      <c r="R150" s="169"/>
      <c r="S150" s="170"/>
      <c r="T150" s="54"/>
      <c r="U150" s="54"/>
      <c r="V150" s="54"/>
    </row>
    <row r="151" spans="1:22" ht="15.75" x14ac:dyDescent="0.25">
      <c r="A151" s="65"/>
      <c r="C151" s="59"/>
      <c r="D151" s="70"/>
      <c r="E151" s="71"/>
      <c r="F151" s="72"/>
      <c r="G151" s="73"/>
      <c r="H151" s="73"/>
      <c r="I151" s="3">
        <f t="shared" si="2"/>
        <v>0</v>
      </c>
      <c r="J151" s="72"/>
      <c r="K151" s="71"/>
      <c r="L151" s="72"/>
      <c r="M151" s="74"/>
      <c r="N151" s="54"/>
      <c r="O151" s="168"/>
      <c r="P151" s="169"/>
      <c r="Q151" s="169"/>
      <c r="R151" s="169"/>
      <c r="S151" s="170"/>
      <c r="T151" s="54"/>
      <c r="U151" s="54"/>
      <c r="V151" s="54"/>
    </row>
    <row r="152" spans="1:22" ht="15.75" x14ac:dyDescent="0.25">
      <c r="A152" s="65"/>
      <c r="C152" s="59"/>
      <c r="D152" s="70"/>
      <c r="E152" s="71"/>
      <c r="F152" s="72"/>
      <c r="G152" s="73"/>
      <c r="H152" s="73"/>
      <c r="I152" s="3">
        <f t="shared" si="2"/>
        <v>0</v>
      </c>
      <c r="J152" s="72"/>
      <c r="K152" s="71"/>
      <c r="L152" s="72"/>
      <c r="M152" s="74"/>
      <c r="N152" s="54"/>
      <c r="O152" s="168"/>
      <c r="P152" s="169"/>
      <c r="Q152" s="169"/>
      <c r="R152" s="169"/>
      <c r="S152" s="170"/>
      <c r="T152" s="54"/>
      <c r="U152" s="54"/>
      <c r="V152" s="54"/>
    </row>
    <row r="153" spans="1:22" ht="15.75" x14ac:dyDescent="0.25">
      <c r="A153" s="65"/>
      <c r="C153" s="59"/>
      <c r="D153" s="70"/>
      <c r="E153" s="71"/>
      <c r="F153" s="72"/>
      <c r="G153" s="73"/>
      <c r="H153" s="73"/>
      <c r="I153" s="3">
        <f t="shared" si="2"/>
        <v>0</v>
      </c>
      <c r="J153" s="72"/>
      <c r="K153" s="71"/>
      <c r="L153" s="72"/>
      <c r="M153" s="74"/>
      <c r="N153" s="54"/>
      <c r="O153" s="168"/>
      <c r="P153" s="169"/>
      <c r="Q153" s="169"/>
      <c r="R153" s="169"/>
      <c r="S153" s="170"/>
      <c r="T153" s="54"/>
      <c r="U153" s="54"/>
      <c r="V153" s="54"/>
    </row>
    <row r="154" spans="1:22" ht="15.75" x14ac:dyDescent="0.25">
      <c r="A154" s="65"/>
      <c r="C154" s="59"/>
      <c r="D154" s="70"/>
      <c r="E154" s="71"/>
      <c r="F154" s="72"/>
      <c r="G154" s="73"/>
      <c r="H154" s="73"/>
      <c r="I154" s="3">
        <f t="shared" si="2"/>
        <v>0</v>
      </c>
      <c r="J154" s="72"/>
      <c r="K154" s="71"/>
      <c r="L154" s="72"/>
      <c r="M154" s="74"/>
      <c r="N154" s="54"/>
      <c r="O154" s="168"/>
      <c r="P154" s="169"/>
      <c r="Q154" s="169"/>
      <c r="R154" s="169"/>
      <c r="S154" s="170"/>
      <c r="T154" s="54"/>
      <c r="U154" s="54"/>
      <c r="V154" s="54"/>
    </row>
    <row r="155" spans="1:22" ht="15.75" x14ac:dyDescent="0.25">
      <c r="A155" s="65"/>
      <c r="C155" s="59"/>
      <c r="D155" s="70"/>
      <c r="E155" s="71"/>
      <c r="F155" s="72"/>
      <c r="G155" s="73"/>
      <c r="H155" s="73"/>
      <c r="I155" s="3">
        <f t="shared" si="2"/>
        <v>0</v>
      </c>
      <c r="J155" s="72"/>
      <c r="K155" s="71"/>
      <c r="L155" s="72"/>
      <c r="M155" s="74"/>
      <c r="N155" s="54"/>
      <c r="O155" s="168"/>
      <c r="P155" s="169"/>
      <c r="Q155" s="169"/>
      <c r="R155" s="169"/>
      <c r="S155" s="170"/>
      <c r="T155" s="54"/>
      <c r="U155" s="54"/>
      <c r="V155" s="54"/>
    </row>
    <row r="156" spans="1:22" ht="15.75" x14ac:dyDescent="0.25">
      <c r="A156" s="65"/>
      <c r="C156" s="59"/>
      <c r="D156" s="70"/>
      <c r="E156" s="71"/>
      <c r="F156" s="72"/>
      <c r="G156" s="73"/>
      <c r="H156" s="73"/>
      <c r="I156" s="3">
        <f t="shared" si="2"/>
        <v>0</v>
      </c>
      <c r="J156" s="72"/>
      <c r="K156" s="71"/>
      <c r="L156" s="72"/>
      <c r="M156" s="74"/>
      <c r="N156" s="54"/>
      <c r="O156" s="168"/>
      <c r="P156" s="169"/>
      <c r="Q156" s="169"/>
      <c r="R156" s="169"/>
      <c r="S156" s="170"/>
      <c r="T156" s="54"/>
      <c r="U156" s="54"/>
      <c r="V156" s="54"/>
    </row>
    <row r="157" spans="1:22" ht="15.75" x14ac:dyDescent="0.25">
      <c r="A157" s="65"/>
      <c r="C157" s="59"/>
      <c r="D157" s="70"/>
      <c r="E157" s="71"/>
      <c r="F157" s="72"/>
      <c r="G157" s="73"/>
      <c r="H157" s="73"/>
      <c r="I157" s="3">
        <f t="shared" si="2"/>
        <v>0</v>
      </c>
      <c r="J157" s="72"/>
      <c r="K157" s="71"/>
      <c r="L157" s="72"/>
      <c r="M157" s="74"/>
      <c r="N157" s="54"/>
      <c r="O157" s="168"/>
      <c r="P157" s="169"/>
      <c r="Q157" s="169"/>
      <c r="R157" s="169"/>
      <c r="S157" s="170"/>
      <c r="T157" s="54"/>
      <c r="U157" s="54"/>
      <c r="V157" s="54"/>
    </row>
    <row r="158" spans="1:22" ht="15.75" x14ac:dyDescent="0.25">
      <c r="A158" s="65"/>
      <c r="C158" s="59"/>
      <c r="D158" s="70"/>
      <c r="E158" s="71"/>
      <c r="F158" s="72"/>
      <c r="G158" s="73"/>
      <c r="H158" s="73"/>
      <c r="I158" s="3">
        <f t="shared" si="2"/>
        <v>0</v>
      </c>
      <c r="J158" s="72"/>
      <c r="K158" s="71"/>
      <c r="L158" s="72"/>
      <c r="M158" s="74"/>
      <c r="N158" s="54"/>
      <c r="O158" s="168"/>
      <c r="P158" s="169"/>
      <c r="Q158" s="169"/>
      <c r="R158" s="169"/>
      <c r="S158" s="170"/>
      <c r="T158" s="54"/>
      <c r="U158" s="54"/>
      <c r="V158" s="54"/>
    </row>
    <row r="159" spans="1:22" ht="15.75" x14ac:dyDescent="0.25">
      <c r="A159" s="65"/>
      <c r="C159" s="59"/>
      <c r="D159" s="70"/>
      <c r="E159" s="71"/>
      <c r="F159" s="72"/>
      <c r="G159" s="73"/>
      <c r="H159" s="73"/>
      <c r="I159" s="3">
        <f t="shared" si="2"/>
        <v>0</v>
      </c>
      <c r="J159" s="72"/>
      <c r="K159" s="71"/>
      <c r="L159" s="72"/>
      <c r="M159" s="74"/>
      <c r="N159" s="54"/>
      <c r="O159" s="168"/>
      <c r="P159" s="169"/>
      <c r="Q159" s="169"/>
      <c r="R159" s="169"/>
      <c r="S159" s="170"/>
      <c r="T159" s="54"/>
      <c r="U159" s="54"/>
      <c r="V159" s="54"/>
    </row>
    <row r="160" spans="1:22" ht="15.75" x14ac:dyDescent="0.25">
      <c r="A160" s="65"/>
      <c r="C160" s="59"/>
      <c r="D160" s="70"/>
      <c r="E160" s="71"/>
      <c r="F160" s="72"/>
      <c r="G160" s="73"/>
      <c r="H160" s="73"/>
      <c r="I160" s="3">
        <f t="shared" si="2"/>
        <v>0</v>
      </c>
      <c r="J160" s="72"/>
      <c r="K160" s="71"/>
      <c r="L160" s="72"/>
      <c r="M160" s="74"/>
      <c r="N160" s="54"/>
      <c r="O160" s="168"/>
      <c r="P160" s="169"/>
      <c r="Q160" s="169"/>
      <c r="R160" s="169"/>
      <c r="S160" s="170"/>
      <c r="T160" s="54"/>
      <c r="U160" s="54"/>
      <c r="V160" s="54"/>
    </row>
    <row r="161" spans="1:22" ht="15.75" x14ac:dyDescent="0.25">
      <c r="A161" s="65"/>
      <c r="C161" s="59"/>
      <c r="D161" s="70"/>
      <c r="E161" s="71"/>
      <c r="F161" s="72"/>
      <c r="G161" s="73"/>
      <c r="H161" s="73"/>
      <c r="I161" s="3">
        <f t="shared" si="2"/>
        <v>0</v>
      </c>
      <c r="J161" s="72"/>
      <c r="K161" s="71"/>
      <c r="L161" s="72"/>
      <c r="M161" s="74"/>
      <c r="N161" s="54"/>
      <c r="O161" s="168"/>
      <c r="P161" s="169"/>
      <c r="Q161" s="169"/>
      <c r="R161" s="169"/>
      <c r="S161" s="170"/>
      <c r="T161" s="54"/>
      <c r="U161" s="54"/>
      <c r="V161" s="54"/>
    </row>
    <row r="162" spans="1:22" ht="15.75" x14ac:dyDescent="0.25">
      <c r="A162" s="65"/>
      <c r="C162" s="59"/>
      <c r="D162" s="70"/>
      <c r="E162" s="71"/>
      <c r="F162" s="72"/>
      <c r="G162" s="73"/>
      <c r="H162" s="73"/>
      <c r="I162" s="3">
        <f t="shared" si="2"/>
        <v>0</v>
      </c>
      <c r="J162" s="72"/>
      <c r="K162" s="71"/>
      <c r="L162" s="72"/>
      <c r="M162" s="74"/>
      <c r="N162" s="54"/>
      <c r="O162" s="168"/>
      <c r="P162" s="169"/>
      <c r="Q162" s="169"/>
      <c r="R162" s="169"/>
      <c r="S162" s="170"/>
      <c r="T162" s="54"/>
      <c r="U162" s="54"/>
      <c r="V162" s="54"/>
    </row>
    <row r="163" spans="1:22" ht="15.75" x14ac:dyDescent="0.25">
      <c r="A163" s="65"/>
      <c r="C163" s="59"/>
      <c r="D163" s="70"/>
      <c r="E163" s="71"/>
      <c r="F163" s="72"/>
      <c r="G163" s="73"/>
      <c r="H163" s="73"/>
      <c r="I163" s="3">
        <f t="shared" si="2"/>
        <v>0</v>
      </c>
      <c r="J163" s="72"/>
      <c r="K163" s="71"/>
      <c r="L163" s="72"/>
      <c r="M163" s="74"/>
      <c r="N163" s="54"/>
      <c r="O163" s="168"/>
      <c r="P163" s="169"/>
      <c r="Q163" s="169"/>
      <c r="R163" s="169"/>
      <c r="S163" s="170"/>
      <c r="T163" s="54"/>
      <c r="U163" s="54"/>
      <c r="V163" s="54"/>
    </row>
    <row r="164" spans="1:22" ht="15.75" x14ac:dyDescent="0.25">
      <c r="A164" s="65"/>
      <c r="C164" s="59"/>
      <c r="D164" s="70"/>
      <c r="E164" s="71"/>
      <c r="F164" s="72"/>
      <c r="G164" s="73"/>
      <c r="H164" s="73"/>
      <c r="I164" s="3">
        <f t="shared" si="2"/>
        <v>0</v>
      </c>
      <c r="J164" s="72"/>
      <c r="K164" s="71"/>
      <c r="L164" s="72"/>
      <c r="M164" s="74"/>
      <c r="N164" s="54"/>
      <c r="O164" s="168"/>
      <c r="P164" s="169"/>
      <c r="Q164" s="169"/>
      <c r="R164" s="169"/>
      <c r="S164" s="170"/>
      <c r="T164" s="54"/>
      <c r="U164" s="54"/>
      <c r="V164" s="54"/>
    </row>
    <row r="165" spans="1:22" ht="15.75" x14ac:dyDescent="0.25">
      <c r="A165" s="65"/>
      <c r="C165" s="59"/>
      <c r="D165" s="70"/>
      <c r="E165" s="71"/>
      <c r="F165" s="72"/>
      <c r="G165" s="73"/>
      <c r="H165" s="73"/>
      <c r="I165" s="3">
        <f t="shared" si="2"/>
        <v>0</v>
      </c>
      <c r="J165" s="72"/>
      <c r="K165" s="71"/>
      <c r="L165" s="72"/>
      <c r="M165" s="74"/>
      <c r="N165" s="54"/>
      <c r="O165" s="168"/>
      <c r="P165" s="169"/>
      <c r="Q165" s="169"/>
      <c r="R165" s="169"/>
      <c r="S165" s="170"/>
      <c r="T165" s="54"/>
      <c r="U165" s="54"/>
      <c r="V165" s="54"/>
    </row>
    <row r="166" spans="1:22" ht="15.75" x14ac:dyDescent="0.25">
      <c r="A166" s="65"/>
      <c r="C166" s="59"/>
      <c r="D166" s="70"/>
      <c r="E166" s="71"/>
      <c r="F166" s="72"/>
      <c r="G166" s="73"/>
      <c r="H166" s="73"/>
      <c r="I166" s="3">
        <f t="shared" si="2"/>
        <v>0</v>
      </c>
      <c r="J166" s="72"/>
      <c r="K166" s="71"/>
      <c r="L166" s="72"/>
      <c r="M166" s="74"/>
      <c r="N166" s="54"/>
      <c r="O166" s="168"/>
      <c r="P166" s="169"/>
      <c r="Q166" s="169"/>
      <c r="R166" s="169"/>
      <c r="S166" s="170"/>
      <c r="T166" s="54"/>
      <c r="U166" s="54"/>
      <c r="V166" s="54"/>
    </row>
    <row r="167" spans="1:22" ht="15.75" x14ac:dyDescent="0.25">
      <c r="A167" s="65"/>
      <c r="C167" s="59"/>
      <c r="D167" s="70"/>
      <c r="E167" s="71"/>
      <c r="F167" s="72"/>
      <c r="G167" s="73"/>
      <c r="H167" s="73"/>
      <c r="I167" s="3">
        <f t="shared" si="2"/>
        <v>0</v>
      </c>
      <c r="J167" s="72"/>
      <c r="K167" s="71"/>
      <c r="L167" s="72"/>
      <c r="M167" s="74"/>
      <c r="N167" s="54"/>
      <c r="O167" s="168"/>
      <c r="P167" s="169"/>
      <c r="Q167" s="169"/>
      <c r="R167" s="169"/>
      <c r="S167" s="170"/>
      <c r="T167" s="54"/>
      <c r="U167" s="54"/>
      <c r="V167" s="54"/>
    </row>
    <row r="168" spans="1:22" ht="15.75" x14ac:dyDescent="0.25">
      <c r="A168" s="65"/>
      <c r="C168" s="59"/>
      <c r="D168" s="70"/>
      <c r="E168" s="71"/>
      <c r="F168" s="72"/>
      <c r="G168" s="73"/>
      <c r="H168" s="73"/>
      <c r="I168" s="3">
        <f t="shared" si="2"/>
        <v>0</v>
      </c>
      <c r="J168" s="72"/>
      <c r="K168" s="71"/>
      <c r="L168" s="72"/>
      <c r="M168" s="74"/>
      <c r="N168" s="54"/>
      <c r="O168" s="168"/>
      <c r="P168" s="169"/>
      <c r="Q168" s="169"/>
      <c r="R168" s="169"/>
      <c r="S168" s="170"/>
      <c r="T168" s="54"/>
      <c r="U168" s="54"/>
      <c r="V168" s="54"/>
    </row>
    <row r="169" spans="1:22" ht="15.75" x14ac:dyDescent="0.25">
      <c r="A169" s="65"/>
      <c r="C169" s="59"/>
      <c r="D169" s="70"/>
      <c r="E169" s="71"/>
      <c r="F169" s="72"/>
      <c r="G169" s="73"/>
      <c r="H169" s="73"/>
      <c r="I169" s="3">
        <f t="shared" si="2"/>
        <v>0</v>
      </c>
      <c r="J169" s="72"/>
      <c r="K169" s="71"/>
      <c r="L169" s="72"/>
      <c r="M169" s="74"/>
      <c r="N169" s="54"/>
      <c r="O169" s="168"/>
      <c r="P169" s="169"/>
      <c r="Q169" s="169"/>
      <c r="R169" s="169"/>
      <c r="S169" s="170"/>
      <c r="T169" s="54"/>
      <c r="U169" s="54"/>
      <c r="V169" s="54"/>
    </row>
    <row r="170" spans="1:22" ht="15.75" x14ac:dyDescent="0.25">
      <c r="A170" s="65"/>
      <c r="C170" s="59"/>
      <c r="D170" s="70"/>
      <c r="E170" s="71"/>
      <c r="F170" s="72"/>
      <c r="G170" s="73"/>
      <c r="H170" s="73"/>
      <c r="I170" s="3">
        <f t="shared" si="2"/>
        <v>0</v>
      </c>
      <c r="J170" s="72"/>
      <c r="K170" s="71"/>
      <c r="L170" s="72"/>
      <c r="M170" s="74"/>
      <c r="N170" s="54"/>
      <c r="O170" s="168"/>
      <c r="P170" s="169"/>
      <c r="Q170" s="169"/>
      <c r="R170" s="169"/>
      <c r="S170" s="170"/>
      <c r="T170" s="54"/>
      <c r="U170" s="54"/>
      <c r="V170" s="54"/>
    </row>
    <row r="171" spans="1:22" ht="15.75" x14ac:dyDescent="0.25">
      <c r="A171" s="65"/>
      <c r="C171" s="59"/>
      <c r="D171" s="70"/>
      <c r="E171" s="71"/>
      <c r="F171" s="72"/>
      <c r="G171" s="73"/>
      <c r="H171" s="73"/>
      <c r="I171" s="3">
        <f t="shared" si="2"/>
        <v>0</v>
      </c>
      <c r="J171" s="72"/>
      <c r="K171" s="71"/>
      <c r="L171" s="72"/>
      <c r="M171" s="74"/>
      <c r="N171" s="54"/>
      <c r="O171" s="168"/>
      <c r="P171" s="169"/>
      <c r="Q171" s="169"/>
      <c r="R171" s="169"/>
      <c r="S171" s="170"/>
      <c r="T171" s="54"/>
      <c r="U171" s="54"/>
      <c r="V171" s="54"/>
    </row>
    <row r="172" spans="1:22" ht="15.75" x14ac:dyDescent="0.25">
      <c r="A172" s="65"/>
      <c r="C172" s="59"/>
      <c r="D172" s="70"/>
      <c r="E172" s="71"/>
      <c r="F172" s="72"/>
      <c r="G172" s="73"/>
      <c r="H172" s="73"/>
      <c r="I172" s="3">
        <f t="shared" si="2"/>
        <v>0</v>
      </c>
      <c r="J172" s="72"/>
      <c r="K172" s="71"/>
      <c r="L172" s="72"/>
      <c r="M172" s="74"/>
      <c r="N172" s="54"/>
      <c r="O172" s="168"/>
      <c r="P172" s="169"/>
      <c r="Q172" s="169"/>
      <c r="R172" s="169"/>
      <c r="S172" s="170"/>
      <c r="T172" s="54"/>
      <c r="U172" s="54"/>
      <c r="V172" s="54"/>
    </row>
    <row r="173" spans="1:22" ht="15.75" x14ac:dyDescent="0.25">
      <c r="A173" s="65"/>
      <c r="C173" s="59"/>
      <c r="D173" s="70"/>
      <c r="E173" s="71"/>
      <c r="F173" s="72"/>
      <c r="G173" s="73"/>
      <c r="H173" s="73"/>
      <c r="I173" s="3">
        <f t="shared" si="2"/>
        <v>0</v>
      </c>
      <c r="J173" s="72"/>
      <c r="K173" s="71"/>
      <c r="L173" s="72"/>
      <c r="M173" s="74"/>
      <c r="N173" s="54"/>
      <c r="O173" s="168"/>
      <c r="P173" s="169"/>
      <c r="Q173" s="169"/>
      <c r="R173" s="169"/>
      <c r="S173" s="170"/>
      <c r="T173" s="54"/>
      <c r="U173" s="54"/>
      <c r="V173" s="54"/>
    </row>
    <row r="174" spans="1:22" ht="15.75" x14ac:dyDescent="0.25">
      <c r="A174" s="65"/>
      <c r="C174" s="59"/>
      <c r="D174" s="70"/>
      <c r="E174" s="71"/>
      <c r="F174" s="72"/>
      <c r="G174" s="73"/>
      <c r="H174" s="73"/>
      <c r="I174" s="3">
        <f t="shared" si="2"/>
        <v>0</v>
      </c>
      <c r="J174" s="72"/>
      <c r="K174" s="71"/>
      <c r="L174" s="72"/>
      <c r="M174" s="74"/>
      <c r="N174" s="54"/>
      <c r="O174" s="168"/>
      <c r="P174" s="169"/>
      <c r="Q174" s="169"/>
      <c r="R174" s="169"/>
      <c r="S174" s="170"/>
      <c r="T174" s="54"/>
      <c r="U174" s="54"/>
      <c r="V174" s="54"/>
    </row>
    <row r="175" spans="1:22" ht="15.75" x14ac:dyDescent="0.25">
      <c r="A175" s="65"/>
      <c r="C175" s="59"/>
      <c r="D175" s="70"/>
      <c r="E175" s="71"/>
      <c r="F175" s="72"/>
      <c r="G175" s="73"/>
      <c r="H175" s="73"/>
      <c r="I175" s="3">
        <f t="shared" si="2"/>
        <v>0</v>
      </c>
      <c r="J175" s="72"/>
      <c r="K175" s="71"/>
      <c r="L175" s="72"/>
      <c r="M175" s="74"/>
      <c r="N175" s="54"/>
      <c r="O175" s="168"/>
      <c r="P175" s="169"/>
      <c r="Q175" s="169"/>
      <c r="R175" s="169"/>
      <c r="S175" s="170"/>
      <c r="T175" s="54"/>
      <c r="U175" s="54"/>
      <c r="V175" s="54"/>
    </row>
    <row r="176" spans="1:22" ht="15.75" x14ac:dyDescent="0.25">
      <c r="A176" s="65"/>
      <c r="C176" s="59"/>
      <c r="D176" s="70"/>
      <c r="E176" s="71"/>
      <c r="F176" s="72"/>
      <c r="G176" s="73"/>
      <c r="H176" s="73"/>
      <c r="I176" s="3">
        <f t="shared" si="2"/>
        <v>0</v>
      </c>
      <c r="J176" s="72"/>
      <c r="K176" s="71"/>
      <c r="L176" s="72"/>
      <c r="M176" s="74"/>
      <c r="N176" s="54"/>
      <c r="O176" s="168"/>
      <c r="P176" s="169"/>
      <c r="Q176" s="169"/>
      <c r="R176" s="169"/>
      <c r="S176" s="170"/>
      <c r="T176" s="54"/>
      <c r="U176" s="54"/>
      <c r="V176" s="54"/>
    </row>
    <row r="177" spans="1:22" ht="15.75" x14ac:dyDescent="0.25">
      <c r="A177" s="65"/>
      <c r="C177" s="59"/>
      <c r="D177" s="70"/>
      <c r="E177" s="71"/>
      <c r="F177" s="72"/>
      <c r="G177" s="73"/>
      <c r="H177" s="73"/>
      <c r="I177" s="3">
        <f t="shared" si="2"/>
        <v>0</v>
      </c>
      <c r="J177" s="72"/>
      <c r="K177" s="71"/>
      <c r="L177" s="72"/>
      <c r="M177" s="74"/>
      <c r="N177" s="54"/>
      <c r="O177" s="168"/>
      <c r="P177" s="169"/>
      <c r="Q177" s="169"/>
      <c r="R177" s="169"/>
      <c r="S177" s="170"/>
      <c r="T177" s="54"/>
      <c r="U177" s="54"/>
      <c r="V177" s="54"/>
    </row>
    <row r="178" spans="1:22" ht="15.75" x14ac:dyDescent="0.25">
      <c r="A178" s="65"/>
      <c r="C178" s="59"/>
      <c r="D178" s="70"/>
      <c r="E178" s="71"/>
      <c r="F178" s="72"/>
      <c r="G178" s="73"/>
      <c r="H178" s="73"/>
      <c r="I178" s="3">
        <f t="shared" si="2"/>
        <v>0</v>
      </c>
      <c r="J178" s="72"/>
      <c r="K178" s="71"/>
      <c r="L178" s="72"/>
      <c r="M178" s="74"/>
      <c r="N178" s="54"/>
      <c r="O178" s="168"/>
      <c r="P178" s="169"/>
      <c r="Q178" s="169"/>
      <c r="R178" s="169"/>
      <c r="S178" s="170"/>
      <c r="T178" s="54"/>
      <c r="U178" s="54"/>
      <c r="V178" s="54"/>
    </row>
    <row r="179" spans="1:22" ht="15.75" x14ac:dyDescent="0.25">
      <c r="A179" s="65"/>
      <c r="C179" s="59"/>
      <c r="D179" s="70"/>
      <c r="E179" s="71"/>
      <c r="F179" s="72"/>
      <c r="G179" s="73"/>
      <c r="H179" s="73"/>
      <c r="I179" s="3">
        <f t="shared" si="2"/>
        <v>0</v>
      </c>
      <c r="J179" s="72"/>
      <c r="K179" s="71"/>
      <c r="L179" s="72"/>
      <c r="M179" s="74"/>
      <c r="N179" s="54"/>
      <c r="O179" s="168"/>
      <c r="P179" s="169"/>
      <c r="Q179" s="169"/>
      <c r="R179" s="169"/>
      <c r="S179" s="170"/>
      <c r="T179" s="54"/>
      <c r="U179" s="54"/>
      <c r="V179" s="54"/>
    </row>
    <row r="180" spans="1:22" ht="15.75" x14ac:dyDescent="0.25">
      <c r="A180" s="65"/>
      <c r="C180" s="59"/>
      <c r="D180" s="70"/>
      <c r="E180" s="71"/>
      <c r="F180" s="72"/>
      <c r="G180" s="73"/>
      <c r="H180" s="73"/>
      <c r="I180" s="3">
        <f t="shared" si="2"/>
        <v>0</v>
      </c>
      <c r="J180" s="72"/>
      <c r="K180" s="71"/>
      <c r="L180" s="72"/>
      <c r="M180" s="74"/>
      <c r="N180" s="54"/>
      <c r="O180" s="168"/>
      <c r="P180" s="169"/>
      <c r="Q180" s="169"/>
      <c r="R180" s="169"/>
      <c r="S180" s="170"/>
      <c r="T180" s="54"/>
      <c r="U180" s="54"/>
      <c r="V180" s="54"/>
    </row>
    <row r="181" spans="1:22" ht="15.75" x14ac:dyDescent="0.25">
      <c r="A181" s="65"/>
      <c r="C181" s="59"/>
      <c r="D181" s="70"/>
      <c r="E181" s="71"/>
      <c r="F181" s="72"/>
      <c r="G181" s="73"/>
      <c r="H181" s="73"/>
      <c r="I181" s="3">
        <f t="shared" si="2"/>
        <v>0</v>
      </c>
      <c r="J181" s="72"/>
      <c r="K181" s="71"/>
      <c r="L181" s="72"/>
      <c r="M181" s="74"/>
      <c r="N181" s="54"/>
      <c r="O181" s="168"/>
      <c r="P181" s="169"/>
      <c r="Q181" s="169"/>
      <c r="R181" s="169"/>
      <c r="S181" s="170"/>
      <c r="T181" s="54"/>
      <c r="U181" s="54"/>
      <c r="V181" s="54"/>
    </row>
    <row r="182" spans="1:22" ht="15.75" x14ac:dyDescent="0.25">
      <c r="A182" s="65"/>
      <c r="C182" s="59"/>
      <c r="D182" s="70"/>
      <c r="E182" s="71"/>
      <c r="F182" s="72"/>
      <c r="G182" s="73"/>
      <c r="H182" s="73"/>
      <c r="I182" s="3">
        <f t="shared" si="2"/>
        <v>0</v>
      </c>
      <c r="J182" s="72"/>
      <c r="K182" s="71"/>
      <c r="L182" s="72"/>
      <c r="M182" s="74"/>
      <c r="N182" s="54"/>
      <c r="O182" s="168"/>
      <c r="P182" s="169"/>
      <c r="Q182" s="169"/>
      <c r="R182" s="169"/>
      <c r="S182" s="170"/>
      <c r="T182" s="54"/>
      <c r="U182" s="54"/>
      <c r="V182" s="54"/>
    </row>
    <row r="183" spans="1:22" ht="15.75" x14ac:dyDescent="0.25">
      <c r="A183" s="65"/>
      <c r="C183" s="59"/>
      <c r="D183" s="70"/>
      <c r="E183" s="71"/>
      <c r="F183" s="72"/>
      <c r="G183" s="73"/>
      <c r="H183" s="73"/>
      <c r="I183" s="3">
        <f t="shared" si="2"/>
        <v>0</v>
      </c>
      <c r="J183" s="72"/>
      <c r="K183" s="71"/>
      <c r="L183" s="72"/>
      <c r="M183" s="74"/>
      <c r="N183" s="54"/>
      <c r="O183" s="168"/>
      <c r="P183" s="169"/>
      <c r="Q183" s="169"/>
      <c r="R183" s="169"/>
      <c r="S183" s="170"/>
      <c r="T183" s="54"/>
      <c r="U183" s="54"/>
      <c r="V183" s="54"/>
    </row>
    <row r="184" spans="1:22" ht="15.75" x14ac:dyDescent="0.25">
      <c r="A184" s="65"/>
      <c r="C184" s="59"/>
      <c r="D184" s="70"/>
      <c r="E184" s="71"/>
      <c r="F184" s="72"/>
      <c r="G184" s="73"/>
      <c r="H184" s="73"/>
      <c r="I184" s="3">
        <f t="shared" si="2"/>
        <v>0</v>
      </c>
      <c r="J184" s="72"/>
      <c r="K184" s="71"/>
      <c r="L184" s="72"/>
      <c r="M184" s="74"/>
      <c r="N184" s="54"/>
      <c r="O184" s="168"/>
      <c r="P184" s="169"/>
      <c r="Q184" s="169"/>
      <c r="R184" s="169"/>
      <c r="S184" s="170"/>
      <c r="T184" s="54"/>
      <c r="U184" s="54"/>
      <c r="V184" s="54"/>
    </row>
    <row r="185" spans="1:22" ht="15.75" x14ac:dyDescent="0.25">
      <c r="A185" s="65"/>
      <c r="C185" s="59"/>
      <c r="D185" s="70"/>
      <c r="E185" s="71"/>
      <c r="F185" s="72"/>
      <c r="G185" s="73"/>
      <c r="H185" s="73"/>
      <c r="I185" s="3">
        <f t="shared" si="2"/>
        <v>0</v>
      </c>
      <c r="J185" s="72"/>
      <c r="K185" s="71"/>
      <c r="L185" s="72"/>
      <c r="M185" s="74"/>
      <c r="N185" s="54"/>
      <c r="O185" s="168"/>
      <c r="P185" s="169"/>
      <c r="Q185" s="169"/>
      <c r="R185" s="169"/>
      <c r="S185" s="170"/>
      <c r="T185" s="54"/>
      <c r="U185" s="54"/>
      <c r="V185" s="54"/>
    </row>
    <row r="186" spans="1:22" ht="15.75" x14ac:dyDescent="0.25">
      <c r="A186" s="65"/>
      <c r="C186" s="59"/>
      <c r="D186" s="70"/>
      <c r="E186" s="71"/>
      <c r="F186" s="72"/>
      <c r="G186" s="73"/>
      <c r="H186" s="73"/>
      <c r="I186" s="3">
        <f t="shared" si="2"/>
        <v>0</v>
      </c>
      <c r="J186" s="72"/>
      <c r="K186" s="71"/>
      <c r="L186" s="72"/>
      <c r="M186" s="74"/>
      <c r="N186" s="54"/>
      <c r="O186" s="168"/>
      <c r="P186" s="169"/>
      <c r="Q186" s="169"/>
      <c r="R186" s="169"/>
      <c r="S186" s="170"/>
      <c r="T186" s="54"/>
      <c r="U186" s="54"/>
      <c r="V186" s="54"/>
    </row>
    <row r="187" spans="1:22" ht="15.75" x14ac:dyDescent="0.25">
      <c r="A187" s="65"/>
      <c r="C187" s="59"/>
      <c r="D187" s="70"/>
      <c r="E187" s="71"/>
      <c r="F187" s="72"/>
      <c r="G187" s="73"/>
      <c r="H187" s="73"/>
      <c r="I187" s="3">
        <f t="shared" si="2"/>
        <v>0</v>
      </c>
      <c r="J187" s="72"/>
      <c r="K187" s="71"/>
      <c r="L187" s="72"/>
      <c r="M187" s="74"/>
      <c r="N187" s="54"/>
      <c r="O187" s="168"/>
      <c r="P187" s="169"/>
      <c r="Q187" s="169"/>
      <c r="R187" s="169"/>
      <c r="S187" s="170"/>
      <c r="T187" s="54"/>
      <c r="U187" s="54"/>
      <c r="V187" s="54"/>
    </row>
    <row r="188" spans="1:22" ht="15.75" x14ac:dyDescent="0.25">
      <c r="A188" s="65"/>
      <c r="C188" s="59"/>
      <c r="D188" s="70"/>
      <c r="E188" s="71"/>
      <c r="F188" s="72"/>
      <c r="G188" s="73"/>
      <c r="H188" s="73"/>
      <c r="I188" s="3">
        <f t="shared" si="2"/>
        <v>0</v>
      </c>
      <c r="J188" s="72"/>
      <c r="K188" s="71"/>
      <c r="L188" s="72"/>
      <c r="M188" s="74"/>
      <c r="N188" s="54"/>
      <c r="O188" s="168"/>
      <c r="P188" s="169"/>
      <c r="Q188" s="169"/>
      <c r="R188" s="169"/>
      <c r="S188" s="170"/>
      <c r="T188" s="54"/>
      <c r="U188" s="54"/>
      <c r="V188" s="54"/>
    </row>
    <row r="189" spans="1:22" ht="15.75" x14ac:dyDescent="0.25">
      <c r="A189" s="65"/>
      <c r="C189" s="59"/>
      <c r="D189" s="70"/>
      <c r="E189" s="71"/>
      <c r="F189" s="72"/>
      <c r="G189" s="73"/>
      <c r="H189" s="73"/>
      <c r="I189" s="3">
        <f t="shared" si="2"/>
        <v>0</v>
      </c>
      <c r="J189" s="72"/>
      <c r="K189" s="71"/>
      <c r="L189" s="72"/>
      <c r="M189" s="74"/>
      <c r="N189" s="54"/>
      <c r="O189" s="168"/>
      <c r="P189" s="169"/>
      <c r="Q189" s="169"/>
      <c r="R189" s="169"/>
      <c r="S189" s="170"/>
      <c r="T189" s="54"/>
      <c r="U189" s="54"/>
      <c r="V189" s="54"/>
    </row>
    <row r="190" spans="1:22" ht="15.75" x14ac:dyDescent="0.25">
      <c r="A190" s="65"/>
      <c r="C190" s="59"/>
      <c r="D190" s="70"/>
      <c r="E190" s="71"/>
      <c r="F190" s="72"/>
      <c r="G190" s="73"/>
      <c r="H190" s="73"/>
      <c r="I190" s="3">
        <f t="shared" si="2"/>
        <v>0</v>
      </c>
      <c r="J190" s="72"/>
      <c r="K190" s="71"/>
      <c r="L190" s="72"/>
      <c r="M190" s="74"/>
      <c r="N190" s="54"/>
      <c r="O190" s="168"/>
      <c r="P190" s="169"/>
      <c r="Q190" s="169"/>
      <c r="R190" s="169"/>
      <c r="S190" s="170"/>
      <c r="T190" s="54"/>
      <c r="U190" s="54"/>
      <c r="V190" s="54"/>
    </row>
    <row r="191" spans="1:22" ht="15.75" x14ac:dyDescent="0.25">
      <c r="A191" s="65"/>
      <c r="C191" s="59"/>
      <c r="D191" s="70"/>
      <c r="E191" s="71"/>
      <c r="F191" s="72"/>
      <c r="G191" s="73"/>
      <c r="H191" s="73"/>
      <c r="I191" s="3">
        <f t="shared" si="2"/>
        <v>0</v>
      </c>
      <c r="J191" s="72"/>
      <c r="K191" s="71"/>
      <c r="L191" s="72"/>
      <c r="M191" s="74"/>
      <c r="N191" s="54"/>
      <c r="O191" s="168"/>
      <c r="P191" s="169"/>
      <c r="Q191" s="169"/>
      <c r="R191" s="169"/>
      <c r="S191" s="170"/>
      <c r="T191" s="54"/>
      <c r="U191" s="54"/>
      <c r="V191" s="54"/>
    </row>
    <row r="192" spans="1:22" ht="15.75" x14ac:dyDescent="0.25">
      <c r="A192" s="65"/>
      <c r="C192" s="59"/>
      <c r="D192" s="70"/>
      <c r="E192" s="71"/>
      <c r="F192" s="72"/>
      <c r="G192" s="73"/>
      <c r="H192" s="73"/>
      <c r="I192" s="3">
        <f t="shared" si="2"/>
        <v>0</v>
      </c>
      <c r="J192" s="72"/>
      <c r="K192" s="71"/>
      <c r="L192" s="72"/>
      <c r="M192" s="74"/>
      <c r="N192" s="54"/>
      <c r="O192" s="168"/>
      <c r="P192" s="169"/>
      <c r="Q192" s="169"/>
      <c r="R192" s="169"/>
      <c r="S192" s="170"/>
      <c r="T192" s="54"/>
      <c r="U192" s="54"/>
      <c r="V192" s="54"/>
    </row>
    <row r="193" spans="1:22" ht="15.75" x14ac:dyDescent="0.25">
      <c r="A193" s="65"/>
      <c r="C193" s="59"/>
      <c r="D193" s="70"/>
      <c r="E193" s="71"/>
      <c r="F193" s="72"/>
      <c r="G193" s="73"/>
      <c r="H193" s="73"/>
      <c r="I193" s="3">
        <f t="shared" si="2"/>
        <v>0</v>
      </c>
      <c r="J193" s="72"/>
      <c r="K193" s="71"/>
      <c r="L193" s="72"/>
      <c r="M193" s="74"/>
      <c r="N193" s="54"/>
      <c r="O193" s="168"/>
      <c r="P193" s="169"/>
      <c r="Q193" s="169"/>
      <c r="R193" s="169"/>
      <c r="S193" s="170"/>
      <c r="T193" s="54"/>
      <c r="U193" s="54"/>
      <c r="V193" s="54"/>
    </row>
    <row r="194" spans="1:22" ht="15.75" x14ac:dyDescent="0.25">
      <c r="A194" s="65"/>
      <c r="C194" s="59"/>
      <c r="D194" s="70"/>
      <c r="E194" s="71"/>
      <c r="F194" s="72"/>
      <c r="G194" s="73"/>
      <c r="H194" s="73"/>
      <c r="I194" s="3">
        <f t="shared" si="2"/>
        <v>0</v>
      </c>
      <c r="J194" s="72"/>
      <c r="K194" s="71"/>
      <c r="L194" s="72"/>
      <c r="M194" s="74"/>
      <c r="N194" s="54"/>
      <c r="O194" s="168"/>
      <c r="P194" s="169"/>
      <c r="Q194" s="169"/>
      <c r="R194" s="169"/>
      <c r="S194" s="170"/>
      <c r="T194" s="54"/>
      <c r="U194" s="54"/>
      <c r="V194" s="54"/>
    </row>
    <row r="195" spans="1:22" ht="15.75" x14ac:dyDescent="0.25">
      <c r="A195" s="65"/>
      <c r="C195" s="59"/>
      <c r="D195" s="70"/>
      <c r="E195" s="71"/>
      <c r="F195" s="72"/>
      <c r="G195" s="73"/>
      <c r="H195" s="73"/>
      <c r="I195" s="3">
        <f t="shared" si="2"/>
        <v>0</v>
      </c>
      <c r="J195" s="72"/>
      <c r="K195" s="71"/>
      <c r="L195" s="72"/>
      <c r="M195" s="74"/>
      <c r="N195" s="54"/>
      <c r="O195" s="168"/>
      <c r="P195" s="169"/>
      <c r="Q195" s="169"/>
      <c r="R195" s="169"/>
      <c r="S195" s="170"/>
      <c r="T195" s="54"/>
      <c r="U195" s="54"/>
      <c r="V195" s="54"/>
    </row>
    <row r="196" spans="1:22" ht="15.75" x14ac:dyDescent="0.25">
      <c r="A196" s="65"/>
      <c r="C196" s="59"/>
      <c r="D196" s="70"/>
      <c r="E196" s="71"/>
      <c r="F196" s="72"/>
      <c r="G196" s="73"/>
      <c r="H196" s="73"/>
      <c r="I196" s="3">
        <f t="shared" si="2"/>
        <v>0</v>
      </c>
      <c r="J196" s="72"/>
      <c r="K196" s="71"/>
      <c r="L196" s="72"/>
      <c r="M196" s="74"/>
      <c r="N196" s="54"/>
      <c r="O196" s="168"/>
      <c r="P196" s="169"/>
      <c r="Q196" s="169"/>
      <c r="R196" s="169"/>
      <c r="S196" s="170"/>
      <c r="T196" s="54"/>
      <c r="U196" s="54"/>
      <c r="V196" s="54"/>
    </row>
    <row r="197" spans="1:22" ht="15.75" x14ac:dyDescent="0.25">
      <c r="A197" s="65"/>
      <c r="C197" s="59"/>
      <c r="D197" s="70"/>
      <c r="E197" s="71"/>
      <c r="F197" s="72"/>
      <c r="G197" s="73"/>
      <c r="H197" s="73"/>
      <c r="I197" s="3">
        <f t="shared" si="2"/>
        <v>0</v>
      </c>
      <c r="J197" s="72"/>
      <c r="K197" s="71"/>
      <c r="L197" s="72"/>
      <c r="M197" s="74"/>
      <c r="N197" s="54"/>
      <c r="O197" s="168"/>
      <c r="P197" s="169"/>
      <c r="Q197" s="169"/>
      <c r="R197" s="169"/>
      <c r="S197" s="170"/>
      <c r="T197" s="54"/>
      <c r="U197" s="54"/>
      <c r="V197" s="54"/>
    </row>
    <row r="198" spans="1:22" ht="15.75" x14ac:dyDescent="0.25">
      <c r="A198" s="65"/>
      <c r="C198" s="59"/>
      <c r="D198" s="70"/>
      <c r="E198" s="71"/>
      <c r="F198" s="72"/>
      <c r="G198" s="73"/>
      <c r="H198" s="73"/>
      <c r="I198" s="3">
        <f t="shared" si="2"/>
        <v>0</v>
      </c>
      <c r="J198" s="72"/>
      <c r="K198" s="71"/>
      <c r="L198" s="72"/>
      <c r="M198" s="74"/>
      <c r="N198" s="54"/>
      <c r="O198" s="168"/>
      <c r="P198" s="169"/>
      <c r="Q198" s="169"/>
      <c r="R198" s="169"/>
      <c r="S198" s="170"/>
      <c r="T198" s="54"/>
      <c r="U198" s="54"/>
      <c r="V198" s="54"/>
    </row>
    <row r="199" spans="1:22" ht="15.75" x14ac:dyDescent="0.25">
      <c r="A199" s="65"/>
      <c r="C199" s="59"/>
      <c r="D199" s="70"/>
      <c r="E199" s="71"/>
      <c r="F199" s="72"/>
      <c r="G199" s="73"/>
      <c r="H199" s="73"/>
      <c r="I199" s="3">
        <f t="shared" ref="I199:I262" si="3">H199-G199</f>
        <v>0</v>
      </c>
      <c r="J199" s="72"/>
      <c r="K199" s="71"/>
      <c r="L199" s="72"/>
      <c r="M199" s="74"/>
      <c r="N199" s="54"/>
      <c r="O199" s="168"/>
      <c r="P199" s="169"/>
      <c r="Q199" s="169"/>
      <c r="R199" s="169"/>
      <c r="S199" s="170"/>
      <c r="T199" s="54"/>
      <c r="U199" s="54"/>
      <c r="V199" s="54"/>
    </row>
    <row r="200" spans="1:22" ht="15.75" x14ac:dyDescent="0.25">
      <c r="A200" s="65"/>
      <c r="C200" s="59"/>
      <c r="D200" s="70"/>
      <c r="E200" s="71"/>
      <c r="F200" s="72"/>
      <c r="G200" s="73"/>
      <c r="H200" s="73"/>
      <c r="I200" s="3">
        <f t="shared" si="3"/>
        <v>0</v>
      </c>
      <c r="J200" s="72"/>
      <c r="K200" s="71"/>
      <c r="L200" s="72"/>
      <c r="M200" s="74"/>
      <c r="N200" s="54"/>
      <c r="O200" s="168"/>
      <c r="P200" s="169"/>
      <c r="Q200" s="169"/>
      <c r="R200" s="169"/>
      <c r="S200" s="170"/>
      <c r="T200" s="54"/>
      <c r="U200" s="54"/>
      <c r="V200" s="54"/>
    </row>
    <row r="201" spans="1:22" ht="15.75" x14ac:dyDescent="0.25">
      <c r="A201" s="65"/>
      <c r="C201" s="59"/>
      <c r="D201" s="70"/>
      <c r="E201" s="71"/>
      <c r="F201" s="72"/>
      <c r="G201" s="73"/>
      <c r="H201" s="73"/>
      <c r="I201" s="3">
        <f t="shared" si="3"/>
        <v>0</v>
      </c>
      <c r="J201" s="72"/>
      <c r="K201" s="71"/>
      <c r="L201" s="72"/>
      <c r="M201" s="74"/>
      <c r="N201" s="54"/>
      <c r="O201" s="168"/>
      <c r="P201" s="169"/>
      <c r="Q201" s="169"/>
      <c r="R201" s="169"/>
      <c r="S201" s="170"/>
      <c r="T201" s="54"/>
      <c r="U201" s="54"/>
      <c r="V201" s="54"/>
    </row>
    <row r="202" spans="1:22" ht="15.75" x14ac:dyDescent="0.25">
      <c r="A202" s="65"/>
      <c r="C202" s="59"/>
      <c r="D202" s="70"/>
      <c r="E202" s="71"/>
      <c r="F202" s="72"/>
      <c r="G202" s="73"/>
      <c r="H202" s="73"/>
      <c r="I202" s="3">
        <f t="shared" si="3"/>
        <v>0</v>
      </c>
      <c r="J202" s="72"/>
      <c r="K202" s="71"/>
      <c r="L202" s="72"/>
      <c r="M202" s="74"/>
      <c r="N202" s="54"/>
      <c r="O202" s="168"/>
      <c r="P202" s="169"/>
      <c r="Q202" s="169"/>
      <c r="R202" s="169"/>
      <c r="S202" s="170"/>
      <c r="T202" s="54"/>
      <c r="U202" s="54"/>
      <c r="V202" s="54"/>
    </row>
    <row r="203" spans="1:22" ht="15.75" x14ac:dyDescent="0.25">
      <c r="A203" s="65"/>
      <c r="C203" s="59"/>
      <c r="D203" s="70"/>
      <c r="E203" s="71"/>
      <c r="F203" s="72"/>
      <c r="G203" s="73"/>
      <c r="H203" s="73"/>
      <c r="I203" s="3">
        <f t="shared" si="3"/>
        <v>0</v>
      </c>
      <c r="J203" s="72"/>
      <c r="K203" s="71"/>
      <c r="L203" s="72"/>
      <c r="M203" s="74"/>
      <c r="N203" s="54"/>
      <c r="O203" s="168"/>
      <c r="P203" s="169"/>
      <c r="Q203" s="169"/>
      <c r="R203" s="169"/>
      <c r="S203" s="170"/>
      <c r="T203" s="54"/>
      <c r="U203" s="54"/>
      <c r="V203" s="54"/>
    </row>
    <row r="204" spans="1:22" ht="15.75" x14ac:dyDescent="0.25">
      <c r="A204" s="65"/>
      <c r="C204" s="59"/>
      <c r="D204" s="70"/>
      <c r="E204" s="71"/>
      <c r="F204" s="72"/>
      <c r="G204" s="73"/>
      <c r="H204" s="73"/>
      <c r="I204" s="3">
        <f t="shared" si="3"/>
        <v>0</v>
      </c>
      <c r="J204" s="72"/>
      <c r="K204" s="71"/>
      <c r="L204" s="72"/>
      <c r="M204" s="74"/>
      <c r="N204" s="54"/>
      <c r="O204" s="168"/>
      <c r="P204" s="169"/>
      <c r="Q204" s="169"/>
      <c r="R204" s="169"/>
      <c r="S204" s="170"/>
      <c r="T204" s="54"/>
      <c r="U204" s="54"/>
      <c r="V204" s="54"/>
    </row>
    <row r="205" spans="1:22" ht="15.75" x14ac:dyDescent="0.25">
      <c r="A205" s="65"/>
      <c r="C205" s="59"/>
      <c r="D205" s="70"/>
      <c r="E205" s="71"/>
      <c r="F205" s="72"/>
      <c r="G205" s="73"/>
      <c r="H205" s="73"/>
      <c r="I205" s="3">
        <f t="shared" si="3"/>
        <v>0</v>
      </c>
      <c r="J205" s="72"/>
      <c r="K205" s="71"/>
      <c r="L205" s="72"/>
      <c r="M205" s="74"/>
      <c r="N205" s="54"/>
      <c r="O205" s="168"/>
      <c r="P205" s="169"/>
      <c r="Q205" s="169"/>
      <c r="R205" s="169"/>
      <c r="S205" s="170"/>
      <c r="T205" s="54"/>
      <c r="U205" s="54"/>
      <c r="V205" s="54"/>
    </row>
    <row r="206" spans="1:22" ht="15.75" x14ac:dyDescent="0.25">
      <c r="A206" s="65"/>
      <c r="C206" s="59"/>
      <c r="D206" s="70"/>
      <c r="E206" s="71"/>
      <c r="F206" s="72"/>
      <c r="G206" s="73"/>
      <c r="H206" s="73"/>
      <c r="I206" s="3">
        <f t="shared" si="3"/>
        <v>0</v>
      </c>
      <c r="J206" s="72"/>
      <c r="K206" s="71"/>
      <c r="L206" s="72"/>
      <c r="M206" s="74"/>
      <c r="N206" s="54"/>
      <c r="O206" s="168"/>
      <c r="P206" s="169"/>
      <c r="Q206" s="169"/>
      <c r="R206" s="169"/>
      <c r="S206" s="170"/>
      <c r="T206" s="54"/>
      <c r="U206" s="54"/>
      <c r="V206" s="54"/>
    </row>
    <row r="207" spans="1:22" ht="15.75" x14ac:dyDescent="0.25">
      <c r="A207" s="65"/>
      <c r="C207" s="59"/>
      <c r="D207" s="70"/>
      <c r="E207" s="71"/>
      <c r="F207" s="72"/>
      <c r="G207" s="73"/>
      <c r="H207" s="73"/>
      <c r="I207" s="3">
        <f t="shared" si="3"/>
        <v>0</v>
      </c>
      <c r="J207" s="72"/>
      <c r="K207" s="71"/>
      <c r="L207" s="72"/>
      <c r="M207" s="74"/>
      <c r="N207" s="54"/>
      <c r="O207" s="168"/>
      <c r="P207" s="169"/>
      <c r="Q207" s="169"/>
      <c r="R207" s="169"/>
      <c r="S207" s="170"/>
      <c r="T207" s="54"/>
      <c r="U207" s="54"/>
      <c r="V207" s="54"/>
    </row>
    <row r="208" spans="1:22" ht="15.75" x14ac:dyDescent="0.25">
      <c r="A208" s="65"/>
      <c r="C208" s="59"/>
      <c r="D208" s="70"/>
      <c r="E208" s="71"/>
      <c r="F208" s="72"/>
      <c r="G208" s="73"/>
      <c r="H208" s="73"/>
      <c r="I208" s="3">
        <f t="shared" si="3"/>
        <v>0</v>
      </c>
      <c r="J208" s="72"/>
      <c r="K208" s="71"/>
      <c r="L208" s="72"/>
      <c r="M208" s="74"/>
      <c r="N208" s="54"/>
      <c r="O208" s="168"/>
      <c r="P208" s="169"/>
      <c r="Q208" s="169"/>
      <c r="R208" s="169"/>
      <c r="S208" s="170"/>
      <c r="T208" s="54"/>
      <c r="U208" s="54"/>
      <c r="V208" s="54"/>
    </row>
    <row r="209" spans="1:22" ht="15.75" x14ac:dyDescent="0.25">
      <c r="A209" s="65"/>
      <c r="C209" s="59"/>
      <c r="D209" s="70"/>
      <c r="E209" s="71"/>
      <c r="F209" s="72"/>
      <c r="G209" s="73"/>
      <c r="H209" s="73"/>
      <c r="I209" s="3">
        <f t="shared" si="3"/>
        <v>0</v>
      </c>
      <c r="J209" s="72"/>
      <c r="K209" s="71"/>
      <c r="L209" s="72"/>
      <c r="M209" s="74"/>
      <c r="N209" s="54"/>
      <c r="O209" s="168"/>
      <c r="P209" s="169"/>
      <c r="Q209" s="169"/>
      <c r="R209" s="169"/>
      <c r="S209" s="170"/>
      <c r="T209" s="54"/>
      <c r="U209" s="54"/>
      <c r="V209" s="54"/>
    </row>
    <row r="210" spans="1:22" ht="15.75" x14ac:dyDescent="0.25">
      <c r="A210" s="65"/>
      <c r="C210" s="59"/>
      <c r="D210" s="70"/>
      <c r="E210" s="71"/>
      <c r="F210" s="72"/>
      <c r="G210" s="73"/>
      <c r="H210" s="73"/>
      <c r="I210" s="3">
        <f t="shared" si="3"/>
        <v>0</v>
      </c>
      <c r="J210" s="72"/>
      <c r="K210" s="71"/>
      <c r="L210" s="72"/>
      <c r="M210" s="74"/>
      <c r="N210" s="54"/>
      <c r="O210" s="168"/>
      <c r="P210" s="169"/>
      <c r="Q210" s="169"/>
      <c r="R210" s="169"/>
      <c r="S210" s="170"/>
      <c r="T210" s="54"/>
      <c r="U210" s="54"/>
      <c r="V210" s="54"/>
    </row>
    <row r="211" spans="1:22" ht="15.75" x14ac:dyDescent="0.25">
      <c r="A211" s="65"/>
      <c r="C211" s="59"/>
      <c r="D211" s="70"/>
      <c r="E211" s="71"/>
      <c r="F211" s="72"/>
      <c r="G211" s="73"/>
      <c r="H211" s="73"/>
      <c r="I211" s="3">
        <f t="shared" si="3"/>
        <v>0</v>
      </c>
      <c r="J211" s="72"/>
      <c r="K211" s="71"/>
      <c r="L211" s="72"/>
      <c r="M211" s="74"/>
      <c r="N211" s="54"/>
      <c r="O211" s="168"/>
      <c r="P211" s="169"/>
      <c r="Q211" s="169"/>
      <c r="R211" s="169"/>
      <c r="S211" s="170"/>
      <c r="T211" s="54"/>
      <c r="U211" s="54"/>
      <c r="V211" s="54"/>
    </row>
    <row r="212" spans="1:22" ht="15.75" x14ac:dyDescent="0.25">
      <c r="A212" s="65"/>
      <c r="C212" s="59"/>
      <c r="D212" s="70"/>
      <c r="E212" s="71"/>
      <c r="F212" s="72"/>
      <c r="G212" s="73"/>
      <c r="H212" s="73"/>
      <c r="I212" s="3">
        <f t="shared" si="3"/>
        <v>0</v>
      </c>
      <c r="J212" s="72"/>
      <c r="K212" s="71"/>
      <c r="L212" s="72"/>
      <c r="M212" s="74"/>
      <c r="N212" s="54"/>
      <c r="O212" s="168"/>
      <c r="P212" s="169"/>
      <c r="Q212" s="169"/>
      <c r="R212" s="169"/>
      <c r="S212" s="170"/>
      <c r="T212" s="54"/>
      <c r="U212" s="54"/>
      <c r="V212" s="54"/>
    </row>
    <row r="213" spans="1:22" ht="15.75" x14ac:dyDescent="0.25">
      <c r="A213" s="65"/>
      <c r="C213" s="59"/>
      <c r="D213" s="70"/>
      <c r="E213" s="71"/>
      <c r="F213" s="72"/>
      <c r="G213" s="73"/>
      <c r="H213" s="73"/>
      <c r="I213" s="3">
        <f t="shared" si="3"/>
        <v>0</v>
      </c>
      <c r="J213" s="72"/>
      <c r="K213" s="71"/>
      <c r="L213" s="72"/>
      <c r="M213" s="74"/>
      <c r="N213" s="54"/>
      <c r="O213" s="168"/>
      <c r="P213" s="169"/>
      <c r="Q213" s="169"/>
      <c r="R213" s="169"/>
      <c r="S213" s="170"/>
      <c r="T213" s="54"/>
      <c r="U213" s="54"/>
      <c r="V213" s="54"/>
    </row>
    <row r="214" spans="1:22" ht="15.75" x14ac:dyDescent="0.25">
      <c r="A214" s="65"/>
      <c r="C214" s="59"/>
      <c r="D214" s="70"/>
      <c r="E214" s="71"/>
      <c r="F214" s="72"/>
      <c r="G214" s="73"/>
      <c r="H214" s="73"/>
      <c r="I214" s="3">
        <f t="shared" si="3"/>
        <v>0</v>
      </c>
      <c r="J214" s="72"/>
      <c r="K214" s="71"/>
      <c r="L214" s="72"/>
      <c r="M214" s="74"/>
      <c r="N214" s="54"/>
      <c r="O214" s="168"/>
      <c r="P214" s="169"/>
      <c r="Q214" s="169"/>
      <c r="R214" s="169"/>
      <c r="S214" s="170"/>
      <c r="T214" s="54"/>
      <c r="U214" s="54"/>
      <c r="V214" s="54"/>
    </row>
    <row r="215" spans="1:22" ht="15.75" x14ac:dyDescent="0.25">
      <c r="A215" s="65"/>
      <c r="C215" s="59"/>
      <c r="D215" s="70"/>
      <c r="E215" s="71"/>
      <c r="F215" s="72"/>
      <c r="G215" s="73"/>
      <c r="H215" s="73"/>
      <c r="I215" s="3">
        <f t="shared" si="3"/>
        <v>0</v>
      </c>
      <c r="J215" s="72"/>
      <c r="K215" s="71"/>
      <c r="L215" s="72"/>
      <c r="M215" s="74"/>
      <c r="N215" s="54"/>
      <c r="O215" s="168"/>
      <c r="P215" s="169"/>
      <c r="Q215" s="169"/>
      <c r="R215" s="169"/>
      <c r="S215" s="170"/>
      <c r="T215" s="54"/>
      <c r="U215" s="54"/>
      <c r="V215" s="54"/>
    </row>
    <row r="216" spans="1:22" ht="15.75" x14ac:dyDescent="0.25">
      <c r="A216" s="65"/>
      <c r="C216" s="59"/>
      <c r="D216" s="70"/>
      <c r="E216" s="71"/>
      <c r="F216" s="72"/>
      <c r="G216" s="73"/>
      <c r="H216" s="73"/>
      <c r="I216" s="3">
        <f t="shared" si="3"/>
        <v>0</v>
      </c>
      <c r="J216" s="72"/>
      <c r="K216" s="71"/>
      <c r="L216" s="72"/>
      <c r="M216" s="74"/>
      <c r="N216" s="54"/>
      <c r="O216" s="168"/>
      <c r="P216" s="169"/>
      <c r="Q216" s="169"/>
      <c r="R216" s="169"/>
      <c r="S216" s="170"/>
      <c r="T216" s="54"/>
      <c r="U216" s="54"/>
      <c r="V216" s="54"/>
    </row>
    <row r="217" spans="1:22" ht="15.75" x14ac:dyDescent="0.25">
      <c r="A217" s="65"/>
      <c r="C217" s="59"/>
      <c r="D217" s="70"/>
      <c r="E217" s="71"/>
      <c r="F217" s="72"/>
      <c r="G217" s="73"/>
      <c r="H217" s="73"/>
      <c r="I217" s="3">
        <f t="shared" si="3"/>
        <v>0</v>
      </c>
      <c r="J217" s="72"/>
      <c r="K217" s="71"/>
      <c r="L217" s="72"/>
      <c r="M217" s="74"/>
      <c r="N217" s="54"/>
      <c r="O217" s="168"/>
      <c r="P217" s="169"/>
      <c r="Q217" s="169"/>
      <c r="R217" s="169"/>
      <c r="S217" s="170"/>
      <c r="T217" s="54"/>
      <c r="U217" s="54"/>
      <c r="V217" s="54"/>
    </row>
    <row r="218" spans="1:22" ht="15.75" x14ac:dyDescent="0.25">
      <c r="A218" s="65"/>
      <c r="C218" s="59"/>
      <c r="D218" s="70"/>
      <c r="E218" s="71"/>
      <c r="F218" s="72"/>
      <c r="G218" s="73"/>
      <c r="H218" s="73"/>
      <c r="I218" s="3">
        <f t="shared" si="3"/>
        <v>0</v>
      </c>
      <c r="J218" s="72"/>
      <c r="K218" s="71"/>
      <c r="L218" s="72"/>
      <c r="M218" s="74"/>
      <c r="N218" s="54"/>
      <c r="O218" s="168"/>
      <c r="P218" s="169"/>
      <c r="Q218" s="169"/>
      <c r="R218" s="169"/>
      <c r="S218" s="170"/>
      <c r="T218" s="54"/>
      <c r="U218" s="54"/>
      <c r="V218" s="54"/>
    </row>
    <row r="219" spans="1:22" ht="15.75" x14ac:dyDescent="0.25">
      <c r="A219" s="65"/>
      <c r="C219" s="59"/>
      <c r="D219" s="70"/>
      <c r="E219" s="71"/>
      <c r="F219" s="72"/>
      <c r="G219" s="73"/>
      <c r="H219" s="73"/>
      <c r="I219" s="3">
        <f t="shared" si="3"/>
        <v>0</v>
      </c>
      <c r="J219" s="72"/>
      <c r="K219" s="71"/>
      <c r="L219" s="72"/>
      <c r="M219" s="74"/>
      <c r="N219" s="54"/>
      <c r="O219" s="168"/>
      <c r="P219" s="169"/>
      <c r="Q219" s="169"/>
      <c r="R219" s="169"/>
      <c r="S219" s="170"/>
      <c r="T219" s="54"/>
      <c r="U219" s="54"/>
      <c r="V219" s="54"/>
    </row>
    <row r="220" spans="1:22" ht="15.75" x14ac:dyDescent="0.25">
      <c r="A220" s="65"/>
      <c r="C220" s="59"/>
      <c r="D220" s="70"/>
      <c r="E220" s="71"/>
      <c r="F220" s="72"/>
      <c r="G220" s="73"/>
      <c r="H220" s="73"/>
      <c r="I220" s="3">
        <f t="shared" si="3"/>
        <v>0</v>
      </c>
      <c r="J220" s="72"/>
      <c r="K220" s="71"/>
      <c r="L220" s="72"/>
      <c r="M220" s="74"/>
      <c r="N220" s="54"/>
      <c r="O220" s="168"/>
      <c r="P220" s="169"/>
      <c r="Q220" s="169"/>
      <c r="R220" s="169"/>
      <c r="S220" s="170"/>
      <c r="T220" s="54"/>
      <c r="U220" s="54"/>
      <c r="V220" s="54"/>
    </row>
    <row r="221" spans="1:22" ht="15.75" x14ac:dyDescent="0.25">
      <c r="A221" s="65"/>
      <c r="C221" s="59"/>
      <c r="D221" s="70"/>
      <c r="E221" s="71"/>
      <c r="F221" s="72"/>
      <c r="G221" s="73"/>
      <c r="H221" s="73"/>
      <c r="I221" s="3">
        <f t="shared" si="3"/>
        <v>0</v>
      </c>
      <c r="J221" s="72"/>
      <c r="K221" s="71"/>
      <c r="L221" s="72"/>
      <c r="M221" s="74"/>
      <c r="N221" s="54"/>
      <c r="O221" s="168"/>
      <c r="P221" s="169"/>
      <c r="Q221" s="169"/>
      <c r="R221" s="169"/>
      <c r="S221" s="170"/>
      <c r="T221" s="54"/>
      <c r="U221" s="54"/>
      <c r="V221" s="54"/>
    </row>
    <row r="222" spans="1:22" ht="15.75" x14ac:dyDescent="0.25">
      <c r="A222" s="65"/>
      <c r="C222" s="59"/>
      <c r="D222" s="70"/>
      <c r="E222" s="71"/>
      <c r="F222" s="72"/>
      <c r="G222" s="73"/>
      <c r="H222" s="73"/>
      <c r="I222" s="3">
        <f t="shared" si="3"/>
        <v>0</v>
      </c>
      <c r="J222" s="72"/>
      <c r="K222" s="71"/>
      <c r="L222" s="72"/>
      <c r="M222" s="74"/>
      <c r="N222" s="54"/>
      <c r="O222" s="168"/>
      <c r="P222" s="169"/>
      <c r="Q222" s="169"/>
      <c r="R222" s="169"/>
      <c r="S222" s="170"/>
      <c r="T222" s="54"/>
      <c r="U222" s="54"/>
      <c r="V222" s="54"/>
    </row>
    <row r="223" spans="1:22" ht="15.75" x14ac:dyDescent="0.25">
      <c r="A223" s="65"/>
      <c r="C223" s="59"/>
      <c r="D223" s="70"/>
      <c r="E223" s="71"/>
      <c r="F223" s="72"/>
      <c r="G223" s="73"/>
      <c r="H223" s="73"/>
      <c r="I223" s="3">
        <f t="shared" si="3"/>
        <v>0</v>
      </c>
      <c r="J223" s="72"/>
      <c r="K223" s="71"/>
      <c r="L223" s="72"/>
      <c r="M223" s="74"/>
      <c r="N223" s="54"/>
      <c r="O223" s="168"/>
      <c r="P223" s="169"/>
      <c r="Q223" s="169"/>
      <c r="R223" s="169"/>
      <c r="S223" s="170"/>
      <c r="T223" s="54"/>
      <c r="U223" s="54"/>
      <c r="V223" s="54"/>
    </row>
    <row r="224" spans="1:22" ht="15.75" x14ac:dyDescent="0.25">
      <c r="A224" s="65"/>
      <c r="C224" s="59"/>
      <c r="D224" s="70"/>
      <c r="E224" s="71"/>
      <c r="F224" s="72"/>
      <c r="G224" s="73"/>
      <c r="H224" s="73"/>
      <c r="I224" s="3">
        <f t="shared" si="3"/>
        <v>0</v>
      </c>
      <c r="J224" s="72"/>
      <c r="K224" s="71"/>
      <c r="L224" s="72"/>
      <c r="M224" s="74"/>
      <c r="N224" s="54"/>
      <c r="O224" s="168"/>
      <c r="P224" s="169"/>
      <c r="Q224" s="169"/>
      <c r="R224" s="169"/>
      <c r="S224" s="170"/>
      <c r="T224" s="54"/>
      <c r="U224" s="54"/>
      <c r="V224" s="54"/>
    </row>
    <row r="225" spans="1:22" ht="15.75" x14ac:dyDescent="0.25">
      <c r="A225" s="65"/>
      <c r="C225" s="59"/>
      <c r="D225" s="70"/>
      <c r="E225" s="71"/>
      <c r="F225" s="72"/>
      <c r="G225" s="73"/>
      <c r="H225" s="73"/>
      <c r="I225" s="3">
        <f t="shared" si="3"/>
        <v>0</v>
      </c>
      <c r="J225" s="72"/>
      <c r="K225" s="71"/>
      <c r="L225" s="72"/>
      <c r="M225" s="74"/>
      <c r="N225" s="54"/>
      <c r="O225" s="168"/>
      <c r="P225" s="169"/>
      <c r="Q225" s="169"/>
      <c r="R225" s="169"/>
      <c r="S225" s="170"/>
      <c r="T225" s="54"/>
      <c r="U225" s="54"/>
      <c r="V225" s="54"/>
    </row>
    <row r="226" spans="1:22" ht="15.75" x14ac:dyDescent="0.25">
      <c r="A226" s="65"/>
      <c r="C226" s="59"/>
      <c r="D226" s="70"/>
      <c r="E226" s="71"/>
      <c r="F226" s="72"/>
      <c r="G226" s="73"/>
      <c r="H226" s="73"/>
      <c r="I226" s="3">
        <f t="shared" si="3"/>
        <v>0</v>
      </c>
      <c r="J226" s="72"/>
      <c r="K226" s="71"/>
      <c r="L226" s="72"/>
      <c r="M226" s="74"/>
      <c r="N226" s="54"/>
      <c r="O226" s="168"/>
      <c r="P226" s="169"/>
      <c r="Q226" s="169"/>
      <c r="R226" s="169"/>
      <c r="S226" s="170"/>
      <c r="T226" s="54"/>
      <c r="U226" s="54"/>
      <c r="V226" s="54"/>
    </row>
    <row r="227" spans="1:22" ht="15.75" x14ac:dyDescent="0.25">
      <c r="A227" s="65"/>
      <c r="C227" s="59"/>
      <c r="D227" s="70"/>
      <c r="E227" s="71"/>
      <c r="F227" s="72"/>
      <c r="G227" s="73"/>
      <c r="H227" s="73"/>
      <c r="I227" s="3">
        <f t="shared" si="3"/>
        <v>0</v>
      </c>
      <c r="J227" s="72"/>
      <c r="K227" s="71"/>
      <c r="L227" s="72"/>
      <c r="M227" s="74"/>
      <c r="N227" s="54"/>
      <c r="O227" s="168"/>
      <c r="P227" s="169"/>
      <c r="Q227" s="169"/>
      <c r="R227" s="169"/>
      <c r="S227" s="170"/>
      <c r="T227" s="54"/>
      <c r="U227" s="54"/>
      <c r="V227" s="54"/>
    </row>
    <row r="228" spans="1:22" ht="15.75" x14ac:dyDescent="0.25">
      <c r="A228" s="65"/>
      <c r="C228" s="59"/>
      <c r="D228" s="70"/>
      <c r="E228" s="71"/>
      <c r="F228" s="72"/>
      <c r="G228" s="73"/>
      <c r="H228" s="73"/>
      <c r="I228" s="3">
        <f t="shared" si="3"/>
        <v>0</v>
      </c>
      <c r="J228" s="72"/>
      <c r="K228" s="71"/>
      <c r="L228" s="72"/>
      <c r="M228" s="74"/>
      <c r="N228" s="54"/>
      <c r="O228" s="168"/>
      <c r="P228" s="169"/>
      <c r="Q228" s="169"/>
      <c r="R228" s="169"/>
      <c r="S228" s="170"/>
      <c r="T228" s="54"/>
      <c r="U228" s="54"/>
      <c r="V228" s="54"/>
    </row>
    <row r="229" spans="1:22" ht="15.75" x14ac:dyDescent="0.25">
      <c r="A229" s="65"/>
      <c r="C229" s="59"/>
      <c r="D229" s="70"/>
      <c r="E229" s="71"/>
      <c r="F229" s="72"/>
      <c r="G229" s="73"/>
      <c r="H229" s="73"/>
      <c r="I229" s="3">
        <f t="shared" si="3"/>
        <v>0</v>
      </c>
      <c r="J229" s="72"/>
      <c r="K229" s="71"/>
      <c r="L229" s="72"/>
      <c r="M229" s="74"/>
      <c r="N229" s="54"/>
      <c r="O229" s="168"/>
      <c r="P229" s="169"/>
      <c r="Q229" s="169"/>
      <c r="R229" s="169"/>
      <c r="S229" s="170"/>
      <c r="T229" s="54"/>
      <c r="U229" s="54"/>
      <c r="V229" s="54"/>
    </row>
    <row r="230" spans="1:22" ht="15.75" x14ac:dyDescent="0.25">
      <c r="A230" s="65"/>
      <c r="C230" s="59"/>
      <c r="D230" s="70"/>
      <c r="E230" s="71"/>
      <c r="F230" s="72"/>
      <c r="G230" s="73"/>
      <c r="H230" s="73"/>
      <c r="I230" s="3">
        <f t="shared" si="3"/>
        <v>0</v>
      </c>
      <c r="J230" s="72"/>
      <c r="K230" s="71"/>
      <c r="L230" s="72"/>
      <c r="M230" s="74"/>
      <c r="N230" s="54"/>
      <c r="O230" s="168"/>
      <c r="P230" s="169"/>
      <c r="Q230" s="169"/>
      <c r="R230" s="169"/>
      <c r="S230" s="170"/>
      <c r="T230" s="54"/>
      <c r="U230" s="54"/>
      <c r="V230" s="54"/>
    </row>
    <row r="231" spans="1:22" ht="15.75" x14ac:dyDescent="0.25">
      <c r="A231" s="65"/>
      <c r="C231" s="59"/>
      <c r="D231" s="70"/>
      <c r="E231" s="71"/>
      <c r="F231" s="72"/>
      <c r="G231" s="73"/>
      <c r="H231" s="73"/>
      <c r="I231" s="3">
        <f t="shared" si="3"/>
        <v>0</v>
      </c>
      <c r="J231" s="72"/>
      <c r="K231" s="71"/>
      <c r="L231" s="72"/>
      <c r="M231" s="74"/>
      <c r="N231" s="54"/>
      <c r="O231" s="168"/>
      <c r="P231" s="169"/>
      <c r="Q231" s="169"/>
      <c r="R231" s="169"/>
      <c r="S231" s="170"/>
      <c r="T231" s="54"/>
      <c r="U231" s="54"/>
      <c r="V231" s="54"/>
    </row>
    <row r="232" spans="1:22" ht="15.75" x14ac:dyDescent="0.25">
      <c r="A232" s="65"/>
      <c r="C232" s="59"/>
      <c r="D232" s="70"/>
      <c r="E232" s="71"/>
      <c r="F232" s="72"/>
      <c r="G232" s="73"/>
      <c r="H232" s="73"/>
      <c r="I232" s="3">
        <f t="shared" si="3"/>
        <v>0</v>
      </c>
      <c r="J232" s="72"/>
      <c r="K232" s="71"/>
      <c r="L232" s="72"/>
      <c r="M232" s="74"/>
      <c r="N232" s="54"/>
      <c r="O232" s="168"/>
      <c r="P232" s="169"/>
      <c r="Q232" s="169"/>
      <c r="R232" s="169"/>
      <c r="S232" s="170"/>
      <c r="T232" s="54"/>
      <c r="U232" s="54"/>
      <c r="V232" s="54"/>
    </row>
    <row r="233" spans="1:22" ht="15.75" x14ac:dyDescent="0.25">
      <c r="A233" s="65"/>
      <c r="C233" s="59"/>
      <c r="D233" s="70"/>
      <c r="E233" s="71"/>
      <c r="F233" s="72"/>
      <c r="G233" s="73"/>
      <c r="H233" s="73"/>
      <c r="I233" s="3">
        <f t="shared" si="3"/>
        <v>0</v>
      </c>
      <c r="J233" s="72"/>
      <c r="K233" s="71"/>
      <c r="L233" s="72"/>
      <c r="M233" s="74"/>
      <c r="N233" s="54"/>
      <c r="O233" s="168"/>
      <c r="P233" s="169"/>
      <c r="Q233" s="169"/>
      <c r="R233" s="169"/>
      <c r="S233" s="170"/>
      <c r="T233" s="54"/>
      <c r="U233" s="54"/>
      <c r="V233" s="54"/>
    </row>
    <row r="234" spans="1:22" ht="15.75" x14ac:dyDescent="0.25">
      <c r="A234" s="65"/>
      <c r="C234" s="59"/>
      <c r="D234" s="70"/>
      <c r="E234" s="71"/>
      <c r="F234" s="72"/>
      <c r="G234" s="73"/>
      <c r="H234" s="73"/>
      <c r="I234" s="3">
        <f t="shared" si="3"/>
        <v>0</v>
      </c>
      <c r="J234" s="72"/>
      <c r="K234" s="71"/>
      <c r="L234" s="72"/>
      <c r="M234" s="74"/>
      <c r="N234" s="54"/>
      <c r="O234" s="168"/>
      <c r="P234" s="169"/>
      <c r="Q234" s="169"/>
      <c r="R234" s="169"/>
      <c r="S234" s="170"/>
      <c r="T234" s="54"/>
      <c r="U234" s="54"/>
      <c r="V234" s="54"/>
    </row>
    <row r="235" spans="1:22" ht="15.75" x14ac:dyDescent="0.25">
      <c r="A235" s="65"/>
      <c r="C235" s="59"/>
      <c r="D235" s="70"/>
      <c r="E235" s="71"/>
      <c r="F235" s="72"/>
      <c r="G235" s="73"/>
      <c r="H235" s="73"/>
      <c r="I235" s="3">
        <f t="shared" si="3"/>
        <v>0</v>
      </c>
      <c r="J235" s="72"/>
      <c r="K235" s="71"/>
      <c r="L235" s="72"/>
      <c r="M235" s="74"/>
      <c r="N235" s="54"/>
      <c r="O235" s="168"/>
      <c r="P235" s="169"/>
      <c r="Q235" s="169"/>
      <c r="R235" s="169"/>
      <c r="S235" s="170"/>
      <c r="T235" s="54"/>
      <c r="U235" s="54"/>
      <c r="V235" s="54"/>
    </row>
    <row r="236" spans="1:22" ht="15.75" x14ac:dyDescent="0.25">
      <c r="A236" s="65"/>
      <c r="C236" s="59"/>
      <c r="D236" s="70"/>
      <c r="E236" s="71"/>
      <c r="F236" s="72"/>
      <c r="G236" s="73"/>
      <c r="H236" s="73"/>
      <c r="I236" s="3">
        <f t="shared" si="3"/>
        <v>0</v>
      </c>
      <c r="J236" s="72"/>
      <c r="K236" s="71"/>
      <c r="L236" s="72"/>
      <c r="M236" s="74"/>
      <c r="N236" s="54"/>
      <c r="O236" s="168"/>
      <c r="P236" s="169"/>
      <c r="Q236" s="169"/>
      <c r="R236" s="169"/>
      <c r="S236" s="170"/>
      <c r="T236" s="54"/>
      <c r="U236" s="54"/>
      <c r="V236" s="54"/>
    </row>
    <row r="237" spans="1:22" ht="15.75" x14ac:dyDescent="0.25">
      <c r="A237" s="65"/>
      <c r="C237" s="59"/>
      <c r="D237" s="70"/>
      <c r="E237" s="71"/>
      <c r="F237" s="72"/>
      <c r="G237" s="73"/>
      <c r="H237" s="73"/>
      <c r="I237" s="3">
        <f t="shared" si="3"/>
        <v>0</v>
      </c>
      <c r="J237" s="72"/>
      <c r="K237" s="71"/>
      <c r="L237" s="72"/>
      <c r="M237" s="74"/>
      <c r="N237" s="54"/>
      <c r="O237" s="168"/>
      <c r="P237" s="169"/>
      <c r="Q237" s="169"/>
      <c r="R237" s="169"/>
      <c r="S237" s="170"/>
      <c r="T237" s="54"/>
      <c r="U237" s="54"/>
      <c r="V237" s="54"/>
    </row>
    <row r="238" spans="1:22" ht="15.75" x14ac:dyDescent="0.25">
      <c r="A238" s="65"/>
      <c r="C238" s="59"/>
      <c r="D238" s="70"/>
      <c r="E238" s="71"/>
      <c r="F238" s="72"/>
      <c r="G238" s="73"/>
      <c r="H238" s="73"/>
      <c r="I238" s="3">
        <f t="shared" si="3"/>
        <v>0</v>
      </c>
      <c r="J238" s="72"/>
      <c r="K238" s="71"/>
      <c r="L238" s="72"/>
      <c r="M238" s="74"/>
      <c r="N238" s="54"/>
      <c r="O238" s="168"/>
      <c r="P238" s="169"/>
      <c r="Q238" s="169"/>
      <c r="R238" s="169"/>
      <c r="S238" s="170"/>
      <c r="T238" s="54"/>
      <c r="U238" s="54"/>
      <c r="V238" s="54"/>
    </row>
    <row r="239" spans="1:22" ht="15.75" x14ac:dyDescent="0.25">
      <c r="A239" s="65"/>
      <c r="C239" s="59"/>
      <c r="D239" s="70"/>
      <c r="E239" s="71"/>
      <c r="F239" s="72"/>
      <c r="G239" s="73"/>
      <c r="H239" s="73"/>
      <c r="I239" s="3">
        <f t="shared" si="3"/>
        <v>0</v>
      </c>
      <c r="J239" s="72"/>
      <c r="K239" s="71"/>
      <c r="L239" s="72"/>
      <c r="M239" s="74"/>
      <c r="N239" s="54"/>
      <c r="O239" s="168"/>
      <c r="P239" s="169"/>
      <c r="Q239" s="169"/>
      <c r="R239" s="169"/>
      <c r="S239" s="170"/>
      <c r="T239" s="54"/>
      <c r="U239" s="54"/>
      <c r="V239" s="54"/>
    </row>
    <row r="240" spans="1:22" ht="15.75" x14ac:dyDescent="0.25">
      <c r="A240" s="65"/>
      <c r="C240" s="59"/>
      <c r="D240" s="70"/>
      <c r="E240" s="71"/>
      <c r="F240" s="72"/>
      <c r="G240" s="73"/>
      <c r="H240" s="73"/>
      <c r="I240" s="3">
        <f t="shared" si="3"/>
        <v>0</v>
      </c>
      <c r="J240" s="72"/>
      <c r="K240" s="71"/>
      <c r="L240" s="72"/>
      <c r="M240" s="74"/>
      <c r="N240" s="54"/>
      <c r="O240" s="168"/>
      <c r="P240" s="169"/>
      <c r="Q240" s="169"/>
      <c r="R240" s="169"/>
      <c r="S240" s="170"/>
      <c r="T240" s="54"/>
      <c r="U240" s="54"/>
      <c r="V240" s="54"/>
    </row>
    <row r="241" spans="1:22" ht="15.75" x14ac:dyDescent="0.25">
      <c r="A241" s="65"/>
      <c r="C241" s="59"/>
      <c r="D241" s="70"/>
      <c r="E241" s="71"/>
      <c r="F241" s="72"/>
      <c r="G241" s="73"/>
      <c r="H241" s="73"/>
      <c r="I241" s="3">
        <f t="shared" si="3"/>
        <v>0</v>
      </c>
      <c r="J241" s="72"/>
      <c r="K241" s="71"/>
      <c r="L241" s="72"/>
      <c r="M241" s="74"/>
      <c r="N241" s="54"/>
      <c r="O241" s="168"/>
      <c r="P241" s="169"/>
      <c r="Q241" s="169"/>
      <c r="R241" s="169"/>
      <c r="S241" s="170"/>
      <c r="T241" s="54"/>
      <c r="U241" s="54"/>
      <c r="V241" s="54"/>
    </row>
    <row r="242" spans="1:22" ht="15.75" x14ac:dyDescent="0.25">
      <c r="A242" s="65"/>
      <c r="C242" s="59"/>
      <c r="D242" s="70"/>
      <c r="E242" s="71"/>
      <c r="F242" s="72"/>
      <c r="G242" s="73"/>
      <c r="H242" s="73"/>
      <c r="I242" s="3">
        <f t="shared" si="3"/>
        <v>0</v>
      </c>
      <c r="J242" s="72"/>
      <c r="K242" s="71"/>
      <c r="L242" s="72"/>
      <c r="M242" s="74"/>
      <c r="N242" s="54"/>
      <c r="O242" s="168"/>
      <c r="P242" s="169"/>
      <c r="Q242" s="169"/>
      <c r="R242" s="169"/>
      <c r="S242" s="170"/>
      <c r="T242" s="54"/>
      <c r="U242" s="54"/>
      <c r="V242" s="54"/>
    </row>
    <row r="243" spans="1:22" ht="15.75" x14ac:dyDescent="0.25">
      <c r="A243" s="65"/>
      <c r="C243" s="59"/>
      <c r="D243" s="70"/>
      <c r="E243" s="71"/>
      <c r="F243" s="72"/>
      <c r="G243" s="73"/>
      <c r="H243" s="73"/>
      <c r="I243" s="3">
        <f t="shared" si="3"/>
        <v>0</v>
      </c>
      <c r="J243" s="72"/>
      <c r="K243" s="71"/>
      <c r="L243" s="72"/>
      <c r="M243" s="74"/>
      <c r="N243" s="54"/>
      <c r="O243" s="168"/>
      <c r="P243" s="169"/>
      <c r="Q243" s="169"/>
      <c r="R243" s="169"/>
      <c r="S243" s="170"/>
      <c r="T243" s="54"/>
      <c r="U243" s="54"/>
      <c r="V243" s="54"/>
    </row>
    <row r="244" spans="1:22" ht="15.75" x14ac:dyDescent="0.25">
      <c r="A244" s="65"/>
      <c r="C244" s="59"/>
      <c r="D244" s="70"/>
      <c r="E244" s="71"/>
      <c r="F244" s="72"/>
      <c r="G244" s="73"/>
      <c r="H244" s="73"/>
      <c r="I244" s="3">
        <f t="shared" si="3"/>
        <v>0</v>
      </c>
      <c r="J244" s="72"/>
      <c r="K244" s="71"/>
      <c r="L244" s="72"/>
      <c r="M244" s="74"/>
      <c r="N244" s="54"/>
      <c r="O244" s="168"/>
      <c r="P244" s="169"/>
      <c r="Q244" s="169"/>
      <c r="R244" s="169"/>
      <c r="S244" s="170"/>
      <c r="T244" s="54"/>
      <c r="U244" s="54"/>
      <c r="V244" s="54"/>
    </row>
    <row r="245" spans="1:22" ht="15.75" x14ac:dyDescent="0.25">
      <c r="A245" s="65"/>
      <c r="C245" s="59"/>
      <c r="D245" s="70"/>
      <c r="E245" s="71"/>
      <c r="F245" s="72"/>
      <c r="G245" s="73"/>
      <c r="H245" s="73"/>
      <c r="I245" s="3">
        <f t="shared" si="3"/>
        <v>0</v>
      </c>
      <c r="J245" s="72"/>
      <c r="K245" s="71"/>
      <c r="L245" s="72"/>
      <c r="M245" s="74"/>
      <c r="N245" s="54"/>
      <c r="O245" s="168"/>
      <c r="P245" s="169"/>
      <c r="Q245" s="169"/>
      <c r="R245" s="169"/>
      <c r="S245" s="170"/>
      <c r="T245" s="54"/>
      <c r="U245" s="54"/>
      <c r="V245" s="54"/>
    </row>
    <row r="246" spans="1:22" ht="15.75" x14ac:dyDescent="0.25">
      <c r="A246" s="65"/>
      <c r="C246" s="59"/>
      <c r="D246" s="70"/>
      <c r="E246" s="71"/>
      <c r="F246" s="72"/>
      <c r="G246" s="73"/>
      <c r="H246" s="73"/>
      <c r="I246" s="3">
        <f t="shared" si="3"/>
        <v>0</v>
      </c>
      <c r="J246" s="72"/>
      <c r="K246" s="71"/>
      <c r="L246" s="72"/>
      <c r="M246" s="74"/>
      <c r="N246" s="54"/>
      <c r="O246" s="168"/>
      <c r="P246" s="169"/>
      <c r="Q246" s="169"/>
      <c r="R246" s="169"/>
      <c r="S246" s="170"/>
      <c r="T246" s="54"/>
      <c r="U246" s="54"/>
      <c r="V246" s="54"/>
    </row>
    <row r="247" spans="1:22" ht="15.75" x14ac:dyDescent="0.25">
      <c r="A247" s="65"/>
      <c r="C247" s="59"/>
      <c r="D247" s="70"/>
      <c r="E247" s="71"/>
      <c r="F247" s="72"/>
      <c r="G247" s="73"/>
      <c r="H247" s="73"/>
      <c r="I247" s="3">
        <f t="shared" si="3"/>
        <v>0</v>
      </c>
      <c r="J247" s="72"/>
      <c r="K247" s="71"/>
      <c r="L247" s="72"/>
      <c r="M247" s="74"/>
      <c r="N247" s="54"/>
      <c r="O247" s="168"/>
      <c r="P247" s="169"/>
      <c r="Q247" s="169"/>
      <c r="R247" s="169"/>
      <c r="S247" s="170"/>
      <c r="T247" s="54"/>
      <c r="U247" s="54"/>
      <c r="V247" s="54"/>
    </row>
    <row r="248" spans="1:22" ht="15.75" x14ac:dyDescent="0.25">
      <c r="A248" s="65"/>
      <c r="C248" s="59"/>
      <c r="D248" s="70"/>
      <c r="E248" s="71"/>
      <c r="F248" s="72"/>
      <c r="G248" s="73"/>
      <c r="H248" s="73"/>
      <c r="I248" s="3">
        <f t="shared" si="3"/>
        <v>0</v>
      </c>
      <c r="J248" s="72"/>
      <c r="K248" s="71"/>
      <c r="L248" s="72"/>
      <c r="M248" s="74"/>
      <c r="N248" s="54"/>
      <c r="O248" s="168"/>
      <c r="P248" s="169"/>
      <c r="Q248" s="169"/>
      <c r="R248" s="169"/>
      <c r="S248" s="170"/>
      <c r="T248" s="54"/>
      <c r="U248" s="54"/>
      <c r="V248" s="54"/>
    </row>
    <row r="249" spans="1:22" ht="15.75" x14ac:dyDescent="0.25">
      <c r="A249" s="65"/>
      <c r="C249" s="59"/>
      <c r="D249" s="70"/>
      <c r="E249" s="71"/>
      <c r="F249" s="72"/>
      <c r="G249" s="73"/>
      <c r="H249" s="73"/>
      <c r="I249" s="3">
        <f t="shared" si="3"/>
        <v>0</v>
      </c>
      <c r="J249" s="72"/>
      <c r="K249" s="71"/>
      <c r="L249" s="72"/>
      <c r="M249" s="74"/>
      <c r="N249" s="54"/>
      <c r="O249" s="168"/>
      <c r="P249" s="169"/>
      <c r="Q249" s="169"/>
      <c r="R249" s="169"/>
      <c r="S249" s="170"/>
      <c r="T249" s="54"/>
      <c r="U249" s="54"/>
      <c r="V249" s="54"/>
    </row>
    <row r="250" spans="1:22" ht="15.75" x14ac:dyDescent="0.25">
      <c r="A250" s="65"/>
      <c r="C250" s="59"/>
      <c r="D250" s="70"/>
      <c r="E250" s="71"/>
      <c r="F250" s="72"/>
      <c r="G250" s="73"/>
      <c r="H250" s="73"/>
      <c r="I250" s="3">
        <f t="shared" si="3"/>
        <v>0</v>
      </c>
      <c r="J250" s="72"/>
      <c r="K250" s="71"/>
      <c r="L250" s="72"/>
      <c r="M250" s="74"/>
      <c r="N250" s="54"/>
      <c r="O250" s="168"/>
      <c r="P250" s="169"/>
      <c r="Q250" s="169"/>
      <c r="R250" s="169"/>
      <c r="S250" s="170"/>
      <c r="T250" s="54"/>
      <c r="U250" s="54"/>
      <c r="V250" s="54"/>
    </row>
    <row r="251" spans="1:22" ht="15.75" x14ac:dyDescent="0.25">
      <c r="A251" s="65"/>
      <c r="C251" s="59"/>
      <c r="D251" s="70"/>
      <c r="E251" s="71"/>
      <c r="F251" s="72"/>
      <c r="G251" s="73"/>
      <c r="H251" s="73"/>
      <c r="I251" s="3">
        <f t="shared" si="3"/>
        <v>0</v>
      </c>
      <c r="J251" s="72"/>
      <c r="K251" s="71"/>
      <c r="L251" s="72"/>
      <c r="M251" s="74"/>
      <c r="N251" s="54"/>
      <c r="O251" s="168"/>
      <c r="P251" s="169"/>
      <c r="Q251" s="169"/>
      <c r="R251" s="169"/>
      <c r="S251" s="170"/>
      <c r="T251" s="54"/>
      <c r="U251" s="54"/>
      <c r="V251" s="54"/>
    </row>
    <row r="252" spans="1:22" ht="15.75" x14ac:dyDescent="0.25">
      <c r="A252" s="65"/>
      <c r="C252" s="59"/>
      <c r="D252" s="70"/>
      <c r="E252" s="71"/>
      <c r="F252" s="72"/>
      <c r="G252" s="73"/>
      <c r="H252" s="73"/>
      <c r="I252" s="3">
        <f t="shared" si="3"/>
        <v>0</v>
      </c>
      <c r="J252" s="72"/>
      <c r="K252" s="71"/>
      <c r="L252" s="72"/>
      <c r="M252" s="74"/>
      <c r="N252" s="54"/>
      <c r="O252" s="168"/>
      <c r="P252" s="169"/>
      <c r="Q252" s="169"/>
      <c r="R252" s="169"/>
      <c r="S252" s="170"/>
      <c r="T252" s="54"/>
      <c r="U252" s="54"/>
      <c r="V252" s="54"/>
    </row>
    <row r="253" spans="1:22" ht="15.75" x14ac:dyDescent="0.25">
      <c r="A253" s="65"/>
      <c r="C253" s="59"/>
      <c r="D253" s="70"/>
      <c r="E253" s="71"/>
      <c r="F253" s="72"/>
      <c r="G253" s="73"/>
      <c r="H253" s="73"/>
      <c r="I253" s="3">
        <f t="shared" si="3"/>
        <v>0</v>
      </c>
      <c r="J253" s="72"/>
      <c r="K253" s="71"/>
      <c r="L253" s="72"/>
      <c r="M253" s="74"/>
      <c r="N253" s="54"/>
      <c r="O253" s="168"/>
      <c r="P253" s="169"/>
      <c r="Q253" s="169"/>
      <c r="R253" s="169"/>
      <c r="S253" s="170"/>
      <c r="T253" s="54"/>
      <c r="U253" s="54"/>
      <c r="V253" s="54"/>
    </row>
    <row r="254" spans="1:22" ht="15.75" x14ac:dyDescent="0.25">
      <c r="A254" s="65"/>
      <c r="C254" s="59"/>
      <c r="D254" s="70"/>
      <c r="E254" s="71"/>
      <c r="F254" s="72"/>
      <c r="G254" s="73"/>
      <c r="H254" s="73"/>
      <c r="I254" s="3">
        <f t="shared" si="3"/>
        <v>0</v>
      </c>
      <c r="J254" s="72"/>
      <c r="K254" s="71"/>
      <c r="L254" s="72"/>
      <c r="M254" s="74"/>
      <c r="N254" s="54"/>
      <c r="O254" s="168"/>
      <c r="P254" s="169"/>
      <c r="Q254" s="169"/>
      <c r="R254" s="169"/>
      <c r="S254" s="170"/>
      <c r="T254" s="54"/>
      <c r="U254" s="54"/>
      <c r="V254" s="54"/>
    </row>
    <row r="255" spans="1:22" ht="15.75" x14ac:dyDescent="0.25">
      <c r="A255" s="65"/>
      <c r="C255" s="59"/>
      <c r="D255" s="70"/>
      <c r="E255" s="71"/>
      <c r="F255" s="72"/>
      <c r="G255" s="73"/>
      <c r="H255" s="73"/>
      <c r="I255" s="3">
        <f t="shared" si="3"/>
        <v>0</v>
      </c>
      <c r="J255" s="72"/>
      <c r="K255" s="71"/>
      <c r="L255" s="72"/>
      <c r="M255" s="74"/>
      <c r="N255" s="54"/>
      <c r="O255" s="168"/>
      <c r="P255" s="169"/>
      <c r="Q255" s="169"/>
      <c r="R255" s="169"/>
      <c r="S255" s="170"/>
      <c r="T255" s="54"/>
      <c r="U255" s="54"/>
      <c r="V255" s="54"/>
    </row>
    <row r="256" spans="1:22" ht="15.75" x14ac:dyDescent="0.25">
      <c r="A256" s="65"/>
      <c r="C256" s="59"/>
      <c r="D256" s="70"/>
      <c r="E256" s="71"/>
      <c r="F256" s="72"/>
      <c r="G256" s="73"/>
      <c r="H256" s="73"/>
      <c r="I256" s="3">
        <f t="shared" si="3"/>
        <v>0</v>
      </c>
      <c r="J256" s="72"/>
      <c r="K256" s="71"/>
      <c r="L256" s="72"/>
      <c r="M256" s="74"/>
      <c r="N256" s="54"/>
      <c r="O256" s="168"/>
      <c r="P256" s="169"/>
      <c r="Q256" s="169"/>
      <c r="R256" s="169"/>
      <c r="S256" s="170"/>
      <c r="T256" s="54"/>
      <c r="U256" s="54"/>
      <c r="V256" s="54"/>
    </row>
    <row r="257" spans="1:22" ht="15.75" x14ac:dyDescent="0.25">
      <c r="A257" s="65"/>
      <c r="C257" s="59"/>
      <c r="D257" s="70"/>
      <c r="E257" s="71"/>
      <c r="F257" s="72"/>
      <c r="G257" s="73"/>
      <c r="H257" s="73"/>
      <c r="I257" s="3">
        <f t="shared" si="3"/>
        <v>0</v>
      </c>
      <c r="J257" s="72"/>
      <c r="K257" s="71"/>
      <c r="L257" s="72"/>
      <c r="M257" s="74"/>
      <c r="N257" s="54"/>
      <c r="O257" s="168"/>
      <c r="P257" s="169"/>
      <c r="Q257" s="169"/>
      <c r="R257" s="169"/>
      <c r="S257" s="170"/>
      <c r="T257" s="54"/>
      <c r="U257" s="54"/>
      <c r="V257" s="54"/>
    </row>
    <row r="258" spans="1:22" ht="15.75" x14ac:dyDescent="0.25">
      <c r="A258" s="75"/>
      <c r="C258" s="71"/>
      <c r="D258" s="70"/>
      <c r="E258" s="71"/>
      <c r="F258" s="72"/>
      <c r="G258" s="73"/>
      <c r="H258" s="73"/>
      <c r="I258" s="3">
        <f t="shared" si="3"/>
        <v>0</v>
      </c>
      <c r="J258" s="72"/>
      <c r="K258" s="71"/>
      <c r="L258" s="72"/>
      <c r="M258" s="74"/>
      <c r="N258" s="54"/>
      <c r="O258" s="168"/>
      <c r="P258" s="169"/>
      <c r="Q258" s="169"/>
      <c r="R258" s="169"/>
      <c r="S258" s="170"/>
      <c r="T258" s="54"/>
      <c r="U258" s="54"/>
      <c r="V258" s="54"/>
    </row>
    <row r="259" spans="1:22" ht="15.75" x14ac:dyDescent="0.25">
      <c r="A259" s="75"/>
      <c r="C259" s="71"/>
      <c r="D259" s="70"/>
      <c r="E259" s="71"/>
      <c r="F259" s="72"/>
      <c r="G259" s="73"/>
      <c r="H259" s="73"/>
      <c r="I259" s="3">
        <f t="shared" si="3"/>
        <v>0</v>
      </c>
      <c r="J259" s="72"/>
      <c r="K259" s="71"/>
      <c r="L259" s="72"/>
      <c r="M259" s="74"/>
      <c r="N259" s="54"/>
      <c r="O259" s="168"/>
      <c r="P259" s="169"/>
      <c r="Q259" s="169"/>
      <c r="R259" s="169"/>
      <c r="S259" s="170"/>
      <c r="T259" s="54"/>
      <c r="U259" s="54"/>
      <c r="V259" s="54"/>
    </row>
    <row r="260" spans="1:22" ht="15.75" x14ac:dyDescent="0.25">
      <c r="A260" s="75"/>
      <c r="C260" s="71"/>
      <c r="D260" s="70"/>
      <c r="E260" s="71"/>
      <c r="F260" s="72"/>
      <c r="G260" s="73"/>
      <c r="H260" s="73"/>
      <c r="I260" s="3">
        <f t="shared" si="3"/>
        <v>0</v>
      </c>
      <c r="J260" s="72"/>
      <c r="K260" s="71"/>
      <c r="L260" s="72"/>
      <c r="M260" s="74"/>
      <c r="N260" s="54"/>
      <c r="O260" s="168"/>
      <c r="P260" s="169"/>
      <c r="Q260" s="169"/>
      <c r="R260" s="169"/>
      <c r="S260" s="170"/>
      <c r="T260" s="54"/>
      <c r="U260" s="54"/>
      <c r="V260" s="54"/>
    </row>
    <row r="261" spans="1:22" ht="15.75" x14ac:dyDescent="0.25">
      <c r="A261" s="75"/>
      <c r="C261" s="71"/>
      <c r="D261" s="70"/>
      <c r="E261" s="71"/>
      <c r="F261" s="72"/>
      <c r="G261" s="73"/>
      <c r="H261" s="73"/>
      <c r="I261" s="3">
        <f t="shared" si="3"/>
        <v>0</v>
      </c>
      <c r="J261" s="72"/>
      <c r="K261" s="71"/>
      <c r="L261" s="72"/>
      <c r="M261" s="74"/>
      <c r="N261" s="54"/>
      <c r="O261" s="168"/>
      <c r="P261" s="169"/>
      <c r="Q261" s="169"/>
      <c r="R261" s="169"/>
      <c r="S261" s="170"/>
      <c r="T261" s="54"/>
      <c r="U261" s="54"/>
      <c r="V261" s="54"/>
    </row>
    <row r="262" spans="1:22" ht="15.75" x14ac:dyDescent="0.25">
      <c r="A262" s="75"/>
      <c r="C262" s="71"/>
      <c r="D262" s="70"/>
      <c r="E262" s="71"/>
      <c r="F262" s="72"/>
      <c r="G262" s="73"/>
      <c r="H262" s="73"/>
      <c r="I262" s="3">
        <f t="shared" si="3"/>
        <v>0</v>
      </c>
      <c r="J262" s="72"/>
      <c r="K262" s="71"/>
      <c r="L262" s="72"/>
      <c r="M262" s="74"/>
      <c r="N262" s="54"/>
      <c r="O262" s="168"/>
      <c r="P262" s="169"/>
      <c r="Q262" s="169"/>
      <c r="R262" s="169"/>
      <c r="S262" s="170"/>
      <c r="T262" s="54"/>
      <c r="U262" s="54"/>
      <c r="V262" s="54"/>
    </row>
    <row r="263" spans="1:22" ht="15.75" x14ac:dyDescent="0.25">
      <c r="A263" s="75"/>
      <c r="C263" s="71"/>
      <c r="D263" s="70"/>
      <c r="E263" s="71"/>
      <c r="F263" s="72"/>
      <c r="G263" s="73"/>
      <c r="H263" s="73"/>
      <c r="I263" s="3">
        <f t="shared" ref="I263:I326" si="4">H263-G263</f>
        <v>0</v>
      </c>
      <c r="J263" s="72"/>
      <c r="K263" s="71"/>
      <c r="L263" s="72"/>
      <c r="M263" s="74"/>
      <c r="N263" s="54"/>
      <c r="O263" s="168"/>
      <c r="P263" s="169"/>
      <c r="Q263" s="169"/>
      <c r="R263" s="169"/>
      <c r="S263" s="170"/>
      <c r="T263" s="54"/>
      <c r="U263" s="54"/>
      <c r="V263" s="54"/>
    </row>
    <row r="264" spans="1:22" ht="15.75" x14ac:dyDescent="0.25">
      <c r="A264" s="75"/>
      <c r="C264" s="71"/>
      <c r="D264" s="70"/>
      <c r="E264" s="71"/>
      <c r="F264" s="72"/>
      <c r="G264" s="73"/>
      <c r="H264" s="73"/>
      <c r="I264" s="3">
        <f t="shared" si="4"/>
        <v>0</v>
      </c>
      <c r="J264" s="72"/>
      <c r="K264" s="71"/>
      <c r="L264" s="72"/>
      <c r="M264" s="74"/>
      <c r="N264" s="54"/>
      <c r="O264" s="168"/>
      <c r="P264" s="169"/>
      <c r="Q264" s="169"/>
      <c r="R264" s="169"/>
      <c r="S264" s="170"/>
      <c r="T264" s="54"/>
      <c r="U264" s="54"/>
      <c r="V264" s="54"/>
    </row>
    <row r="265" spans="1:22" ht="15.75" x14ac:dyDescent="0.25">
      <c r="A265" s="75"/>
      <c r="C265" s="71"/>
      <c r="D265" s="70"/>
      <c r="E265" s="71"/>
      <c r="F265" s="72"/>
      <c r="G265" s="73"/>
      <c r="H265" s="73"/>
      <c r="I265" s="3">
        <f t="shared" si="4"/>
        <v>0</v>
      </c>
      <c r="J265" s="72"/>
      <c r="K265" s="71"/>
      <c r="L265" s="72"/>
      <c r="M265" s="74"/>
      <c r="N265" s="54"/>
      <c r="O265" s="168"/>
      <c r="P265" s="169"/>
      <c r="Q265" s="169"/>
      <c r="R265" s="169"/>
      <c r="S265" s="170"/>
      <c r="T265" s="54"/>
      <c r="U265" s="54"/>
      <c r="V265" s="54"/>
    </row>
    <row r="266" spans="1:22" ht="15.75" x14ac:dyDescent="0.25">
      <c r="A266" s="75"/>
      <c r="C266" s="71"/>
      <c r="D266" s="70"/>
      <c r="E266" s="71"/>
      <c r="F266" s="72"/>
      <c r="G266" s="73"/>
      <c r="H266" s="73"/>
      <c r="I266" s="3">
        <f t="shared" si="4"/>
        <v>0</v>
      </c>
      <c r="J266" s="72"/>
      <c r="K266" s="71"/>
      <c r="L266" s="72"/>
      <c r="M266" s="74"/>
      <c r="N266" s="54"/>
      <c r="O266" s="168"/>
      <c r="P266" s="169"/>
      <c r="Q266" s="169"/>
      <c r="R266" s="169"/>
      <c r="S266" s="170"/>
      <c r="T266" s="54"/>
      <c r="U266" s="54"/>
      <c r="V266" s="54"/>
    </row>
    <row r="267" spans="1:22" ht="15.75" x14ac:dyDescent="0.25">
      <c r="A267" s="75"/>
      <c r="C267" s="71"/>
      <c r="D267" s="70"/>
      <c r="E267" s="71"/>
      <c r="F267" s="72"/>
      <c r="G267" s="73"/>
      <c r="H267" s="73"/>
      <c r="I267" s="3">
        <f t="shared" si="4"/>
        <v>0</v>
      </c>
      <c r="J267" s="72"/>
      <c r="K267" s="71"/>
      <c r="L267" s="72"/>
      <c r="M267" s="74"/>
      <c r="N267" s="54"/>
      <c r="O267" s="168"/>
      <c r="P267" s="169"/>
      <c r="Q267" s="169"/>
      <c r="R267" s="169"/>
      <c r="S267" s="170"/>
      <c r="T267" s="54"/>
      <c r="U267" s="54"/>
      <c r="V267" s="54"/>
    </row>
    <row r="268" spans="1:22" ht="15.75" x14ac:dyDescent="0.25">
      <c r="A268" s="75"/>
      <c r="C268" s="71"/>
      <c r="D268" s="70"/>
      <c r="E268" s="71"/>
      <c r="F268" s="72"/>
      <c r="G268" s="73"/>
      <c r="H268" s="73"/>
      <c r="I268" s="3">
        <f t="shared" si="4"/>
        <v>0</v>
      </c>
      <c r="J268" s="72"/>
      <c r="K268" s="71"/>
      <c r="L268" s="72"/>
      <c r="M268" s="74"/>
      <c r="N268" s="54"/>
      <c r="O268" s="168"/>
      <c r="P268" s="169"/>
      <c r="Q268" s="169"/>
      <c r="R268" s="169"/>
      <c r="S268" s="170"/>
      <c r="T268" s="54"/>
      <c r="U268" s="54"/>
      <c r="V268" s="54"/>
    </row>
    <row r="269" spans="1:22" ht="15.75" x14ac:dyDescent="0.25">
      <c r="A269" s="75"/>
      <c r="C269" s="71"/>
      <c r="D269" s="70"/>
      <c r="E269" s="71"/>
      <c r="F269" s="72"/>
      <c r="G269" s="73"/>
      <c r="H269" s="73"/>
      <c r="I269" s="3">
        <f t="shared" si="4"/>
        <v>0</v>
      </c>
      <c r="J269" s="72"/>
      <c r="K269" s="71"/>
      <c r="L269" s="72"/>
      <c r="M269" s="74"/>
      <c r="N269" s="54"/>
      <c r="O269" s="168"/>
      <c r="P269" s="169"/>
      <c r="Q269" s="169"/>
      <c r="R269" s="169"/>
      <c r="S269" s="170"/>
      <c r="T269" s="54"/>
      <c r="U269" s="54"/>
      <c r="V269" s="54"/>
    </row>
    <row r="270" spans="1:22" ht="15.75" x14ac:dyDescent="0.25">
      <c r="A270" s="75"/>
      <c r="C270" s="71"/>
      <c r="D270" s="70"/>
      <c r="E270" s="71"/>
      <c r="F270" s="72"/>
      <c r="G270" s="73"/>
      <c r="H270" s="73"/>
      <c r="I270" s="3">
        <f t="shared" si="4"/>
        <v>0</v>
      </c>
      <c r="J270" s="72"/>
      <c r="K270" s="71"/>
      <c r="L270" s="72"/>
      <c r="M270" s="74"/>
      <c r="N270" s="54"/>
      <c r="O270" s="168"/>
      <c r="P270" s="169"/>
      <c r="Q270" s="169"/>
      <c r="R270" s="169"/>
      <c r="S270" s="170"/>
      <c r="T270" s="54"/>
      <c r="U270" s="54"/>
      <c r="V270" s="54"/>
    </row>
    <row r="271" spans="1:22" ht="15.75" x14ac:dyDescent="0.25">
      <c r="A271" s="75"/>
      <c r="C271" s="71"/>
      <c r="D271" s="70"/>
      <c r="E271" s="71"/>
      <c r="F271" s="72"/>
      <c r="G271" s="73"/>
      <c r="H271" s="73"/>
      <c r="I271" s="3">
        <f t="shared" si="4"/>
        <v>0</v>
      </c>
      <c r="J271" s="72"/>
      <c r="K271" s="71"/>
      <c r="L271" s="72"/>
      <c r="M271" s="74"/>
      <c r="N271" s="54"/>
      <c r="O271" s="168"/>
      <c r="P271" s="169"/>
      <c r="Q271" s="169"/>
      <c r="R271" s="169"/>
      <c r="S271" s="170"/>
      <c r="T271" s="54"/>
      <c r="U271" s="54"/>
      <c r="V271" s="54"/>
    </row>
    <row r="272" spans="1:22" ht="15.75" x14ac:dyDescent="0.25">
      <c r="A272" s="75"/>
      <c r="C272" s="71"/>
      <c r="D272" s="70"/>
      <c r="E272" s="71"/>
      <c r="F272" s="72"/>
      <c r="G272" s="73"/>
      <c r="H272" s="73"/>
      <c r="I272" s="3">
        <f t="shared" si="4"/>
        <v>0</v>
      </c>
      <c r="J272" s="72"/>
      <c r="K272" s="71"/>
      <c r="L272" s="72"/>
      <c r="M272" s="74"/>
      <c r="N272" s="54"/>
      <c r="O272" s="168"/>
      <c r="P272" s="169"/>
      <c r="Q272" s="169"/>
      <c r="R272" s="169"/>
      <c r="S272" s="170"/>
      <c r="T272" s="54"/>
      <c r="U272" s="54"/>
      <c r="V272" s="54"/>
    </row>
    <row r="273" spans="1:22" ht="15.75" x14ac:dyDescent="0.25">
      <c r="A273" s="75"/>
      <c r="C273" s="71"/>
      <c r="D273" s="70"/>
      <c r="E273" s="71"/>
      <c r="F273" s="72"/>
      <c r="G273" s="73"/>
      <c r="H273" s="73"/>
      <c r="I273" s="3">
        <f t="shared" si="4"/>
        <v>0</v>
      </c>
      <c r="J273" s="72"/>
      <c r="K273" s="71"/>
      <c r="L273" s="72"/>
      <c r="M273" s="74"/>
      <c r="N273" s="54"/>
      <c r="O273" s="168"/>
      <c r="P273" s="169"/>
      <c r="Q273" s="169"/>
      <c r="R273" s="169"/>
      <c r="S273" s="170"/>
      <c r="T273" s="54"/>
      <c r="U273" s="54"/>
      <c r="V273" s="54"/>
    </row>
    <row r="274" spans="1:22" ht="15.75" x14ac:dyDescent="0.25">
      <c r="A274" s="75"/>
      <c r="C274" s="71"/>
      <c r="D274" s="70"/>
      <c r="E274" s="71"/>
      <c r="F274" s="72"/>
      <c r="G274" s="73"/>
      <c r="H274" s="73"/>
      <c r="I274" s="3">
        <f t="shared" si="4"/>
        <v>0</v>
      </c>
      <c r="J274" s="72"/>
      <c r="K274" s="71"/>
      <c r="L274" s="72"/>
      <c r="M274" s="74"/>
      <c r="N274" s="54"/>
      <c r="O274" s="168"/>
      <c r="P274" s="169"/>
      <c r="Q274" s="169"/>
      <c r="R274" s="169"/>
      <c r="S274" s="170"/>
      <c r="T274" s="54"/>
      <c r="U274" s="54"/>
      <c r="V274" s="54"/>
    </row>
    <row r="275" spans="1:22" ht="15.75" x14ac:dyDescent="0.25">
      <c r="A275" s="75"/>
      <c r="C275" s="71"/>
      <c r="D275" s="70"/>
      <c r="E275" s="71"/>
      <c r="F275" s="72"/>
      <c r="G275" s="73"/>
      <c r="H275" s="73"/>
      <c r="I275" s="3">
        <f t="shared" si="4"/>
        <v>0</v>
      </c>
      <c r="J275" s="72"/>
      <c r="K275" s="71"/>
      <c r="L275" s="72"/>
      <c r="M275" s="74"/>
      <c r="N275" s="54"/>
      <c r="O275" s="168"/>
      <c r="P275" s="169"/>
      <c r="Q275" s="169"/>
      <c r="R275" s="169"/>
      <c r="S275" s="170"/>
      <c r="T275" s="54"/>
      <c r="U275" s="54"/>
      <c r="V275" s="54"/>
    </row>
    <row r="276" spans="1:22" ht="15.75" x14ac:dyDescent="0.25">
      <c r="A276" s="75"/>
      <c r="C276" s="71"/>
      <c r="D276" s="70"/>
      <c r="E276" s="71"/>
      <c r="F276" s="72"/>
      <c r="G276" s="73"/>
      <c r="H276" s="73"/>
      <c r="I276" s="3">
        <f t="shared" si="4"/>
        <v>0</v>
      </c>
      <c r="J276" s="72"/>
      <c r="K276" s="71"/>
      <c r="L276" s="72"/>
      <c r="M276" s="74"/>
      <c r="N276" s="54"/>
      <c r="O276" s="168"/>
      <c r="P276" s="169"/>
      <c r="Q276" s="169"/>
      <c r="R276" s="169"/>
      <c r="S276" s="170"/>
      <c r="T276" s="54"/>
      <c r="U276" s="54"/>
      <c r="V276" s="54"/>
    </row>
    <row r="277" spans="1:22" ht="15.75" x14ac:dyDescent="0.25">
      <c r="A277" s="75"/>
      <c r="C277" s="71"/>
      <c r="D277" s="70"/>
      <c r="E277" s="71"/>
      <c r="F277" s="72"/>
      <c r="G277" s="73"/>
      <c r="H277" s="73"/>
      <c r="I277" s="3">
        <f t="shared" si="4"/>
        <v>0</v>
      </c>
      <c r="J277" s="72"/>
      <c r="K277" s="71"/>
      <c r="L277" s="72"/>
      <c r="M277" s="74"/>
      <c r="N277" s="54"/>
      <c r="O277" s="168"/>
      <c r="P277" s="169"/>
      <c r="Q277" s="169"/>
      <c r="R277" s="169"/>
      <c r="S277" s="170"/>
      <c r="T277" s="54"/>
      <c r="U277" s="54"/>
      <c r="V277" s="54"/>
    </row>
    <row r="278" spans="1:22" ht="15.75" x14ac:dyDescent="0.25">
      <c r="A278" s="75"/>
      <c r="C278" s="71"/>
      <c r="D278" s="70"/>
      <c r="E278" s="71"/>
      <c r="F278" s="72"/>
      <c r="G278" s="73"/>
      <c r="H278" s="73"/>
      <c r="I278" s="3">
        <f t="shared" si="4"/>
        <v>0</v>
      </c>
      <c r="J278" s="72"/>
      <c r="K278" s="71"/>
      <c r="L278" s="72"/>
      <c r="M278" s="74"/>
      <c r="N278" s="54"/>
      <c r="O278" s="168"/>
      <c r="P278" s="169"/>
      <c r="Q278" s="169"/>
      <c r="R278" s="169"/>
      <c r="S278" s="170"/>
      <c r="T278" s="54"/>
      <c r="U278" s="54"/>
      <c r="V278" s="54"/>
    </row>
    <row r="279" spans="1:22" ht="15.75" x14ac:dyDescent="0.25">
      <c r="A279" s="75"/>
      <c r="C279" s="71"/>
      <c r="D279" s="70"/>
      <c r="E279" s="71"/>
      <c r="F279" s="72"/>
      <c r="G279" s="73"/>
      <c r="H279" s="73"/>
      <c r="I279" s="3">
        <f t="shared" si="4"/>
        <v>0</v>
      </c>
      <c r="J279" s="72"/>
      <c r="K279" s="71"/>
      <c r="L279" s="72"/>
      <c r="M279" s="74"/>
      <c r="N279" s="54"/>
      <c r="O279" s="168"/>
      <c r="P279" s="169"/>
      <c r="Q279" s="169"/>
      <c r="R279" s="169"/>
      <c r="S279" s="170"/>
      <c r="T279" s="54"/>
      <c r="U279" s="54"/>
      <c r="V279" s="54"/>
    </row>
    <row r="280" spans="1:22" ht="15.75" x14ac:dyDescent="0.25">
      <c r="A280" s="75"/>
      <c r="C280" s="71"/>
      <c r="D280" s="70"/>
      <c r="E280" s="71"/>
      <c r="F280" s="72"/>
      <c r="G280" s="73"/>
      <c r="H280" s="73"/>
      <c r="I280" s="3">
        <f t="shared" si="4"/>
        <v>0</v>
      </c>
      <c r="J280" s="72"/>
      <c r="K280" s="71"/>
      <c r="L280" s="72"/>
      <c r="M280" s="74"/>
      <c r="N280" s="54"/>
      <c r="O280" s="168"/>
      <c r="P280" s="169"/>
      <c r="Q280" s="169"/>
      <c r="R280" s="169"/>
      <c r="S280" s="170"/>
      <c r="T280" s="54"/>
      <c r="U280" s="54"/>
      <c r="V280" s="54"/>
    </row>
    <row r="281" spans="1:22" ht="15.75" x14ac:dyDescent="0.25">
      <c r="A281" s="75"/>
      <c r="C281" s="71"/>
      <c r="D281" s="70"/>
      <c r="E281" s="71"/>
      <c r="F281" s="72"/>
      <c r="G281" s="73"/>
      <c r="H281" s="73"/>
      <c r="I281" s="3">
        <f t="shared" si="4"/>
        <v>0</v>
      </c>
      <c r="J281" s="72"/>
      <c r="K281" s="71"/>
      <c r="L281" s="72"/>
      <c r="M281" s="74"/>
      <c r="N281" s="54"/>
      <c r="O281" s="168"/>
      <c r="P281" s="169"/>
      <c r="Q281" s="169"/>
      <c r="R281" s="169"/>
      <c r="S281" s="170"/>
      <c r="T281" s="54"/>
      <c r="U281" s="54"/>
      <c r="V281" s="54"/>
    </row>
    <row r="282" spans="1:22" ht="15.75" x14ac:dyDescent="0.25">
      <c r="A282" s="75"/>
      <c r="C282" s="71"/>
      <c r="D282" s="70"/>
      <c r="E282" s="71"/>
      <c r="F282" s="72"/>
      <c r="G282" s="73"/>
      <c r="H282" s="73"/>
      <c r="I282" s="3">
        <f t="shared" si="4"/>
        <v>0</v>
      </c>
      <c r="J282" s="72"/>
      <c r="K282" s="71"/>
      <c r="L282" s="72"/>
      <c r="M282" s="74"/>
      <c r="N282" s="54"/>
      <c r="O282" s="168"/>
      <c r="P282" s="169"/>
      <c r="Q282" s="169"/>
      <c r="R282" s="169"/>
      <c r="S282" s="170"/>
      <c r="T282" s="54"/>
      <c r="U282" s="54"/>
      <c r="V282" s="54"/>
    </row>
    <row r="283" spans="1:22" ht="15.75" x14ac:dyDescent="0.25">
      <c r="A283" s="75"/>
      <c r="C283" s="71"/>
      <c r="D283" s="70"/>
      <c r="E283" s="71"/>
      <c r="F283" s="72"/>
      <c r="G283" s="73"/>
      <c r="H283" s="73"/>
      <c r="I283" s="3">
        <f t="shared" si="4"/>
        <v>0</v>
      </c>
      <c r="J283" s="72"/>
      <c r="K283" s="71"/>
      <c r="L283" s="72"/>
      <c r="M283" s="74"/>
      <c r="N283" s="54"/>
      <c r="O283" s="168"/>
      <c r="P283" s="169"/>
      <c r="Q283" s="169"/>
      <c r="R283" s="169"/>
      <c r="S283" s="170"/>
      <c r="T283" s="54"/>
      <c r="U283" s="54"/>
      <c r="V283" s="54"/>
    </row>
    <row r="284" spans="1:22" ht="15.75" x14ac:dyDescent="0.25">
      <c r="A284" s="75"/>
      <c r="C284" s="71"/>
      <c r="D284" s="70"/>
      <c r="E284" s="71"/>
      <c r="F284" s="72"/>
      <c r="G284" s="73"/>
      <c r="H284" s="73"/>
      <c r="I284" s="3">
        <f t="shared" si="4"/>
        <v>0</v>
      </c>
      <c r="J284" s="72"/>
      <c r="K284" s="71"/>
      <c r="L284" s="72"/>
      <c r="M284" s="74"/>
      <c r="N284" s="54"/>
      <c r="O284" s="168"/>
      <c r="P284" s="169"/>
      <c r="Q284" s="169"/>
      <c r="R284" s="169"/>
      <c r="S284" s="170"/>
      <c r="T284" s="54"/>
      <c r="U284" s="54"/>
      <c r="V284" s="54"/>
    </row>
    <row r="285" spans="1:22" ht="15.75" x14ac:dyDescent="0.25">
      <c r="A285" s="75"/>
      <c r="C285" s="71"/>
      <c r="D285" s="70"/>
      <c r="E285" s="71"/>
      <c r="F285" s="72"/>
      <c r="G285" s="73"/>
      <c r="H285" s="73"/>
      <c r="I285" s="3">
        <f t="shared" si="4"/>
        <v>0</v>
      </c>
      <c r="J285" s="72"/>
      <c r="K285" s="71"/>
      <c r="L285" s="72"/>
      <c r="M285" s="74"/>
      <c r="N285" s="54"/>
      <c r="O285" s="168"/>
      <c r="P285" s="169"/>
      <c r="Q285" s="169"/>
      <c r="R285" s="169"/>
      <c r="S285" s="170"/>
      <c r="T285" s="54"/>
      <c r="U285" s="54"/>
      <c r="V285" s="54"/>
    </row>
    <row r="286" spans="1:22" ht="15.75" x14ac:dyDescent="0.25">
      <c r="A286" s="75"/>
      <c r="C286" s="71"/>
      <c r="D286" s="70"/>
      <c r="E286" s="71"/>
      <c r="F286" s="72"/>
      <c r="G286" s="73"/>
      <c r="H286" s="73"/>
      <c r="I286" s="3">
        <f t="shared" si="4"/>
        <v>0</v>
      </c>
      <c r="J286" s="72"/>
      <c r="K286" s="71"/>
      <c r="L286" s="72"/>
      <c r="M286" s="74"/>
      <c r="N286" s="54"/>
      <c r="O286" s="168"/>
      <c r="P286" s="169"/>
      <c r="Q286" s="169"/>
      <c r="R286" s="169"/>
      <c r="S286" s="170"/>
      <c r="T286" s="54"/>
      <c r="U286" s="54"/>
      <c r="V286" s="54"/>
    </row>
    <row r="287" spans="1:22" ht="15.75" x14ac:dyDescent="0.25">
      <c r="A287" s="75"/>
      <c r="C287" s="71"/>
      <c r="D287" s="70"/>
      <c r="E287" s="71"/>
      <c r="F287" s="72"/>
      <c r="G287" s="73"/>
      <c r="H287" s="73"/>
      <c r="I287" s="3">
        <f t="shared" si="4"/>
        <v>0</v>
      </c>
      <c r="J287" s="72"/>
      <c r="K287" s="71"/>
      <c r="L287" s="72"/>
      <c r="M287" s="74"/>
      <c r="N287" s="54"/>
      <c r="O287" s="168"/>
      <c r="P287" s="169"/>
      <c r="Q287" s="169"/>
      <c r="R287" s="169"/>
      <c r="S287" s="170"/>
      <c r="T287" s="54"/>
      <c r="U287" s="54"/>
      <c r="V287" s="54"/>
    </row>
    <row r="288" spans="1:22" ht="15.75" x14ac:dyDescent="0.25">
      <c r="A288" s="75"/>
      <c r="C288" s="71"/>
      <c r="D288" s="70"/>
      <c r="E288" s="71"/>
      <c r="F288" s="72"/>
      <c r="G288" s="73"/>
      <c r="H288" s="73"/>
      <c r="I288" s="3">
        <f t="shared" si="4"/>
        <v>0</v>
      </c>
      <c r="J288" s="72"/>
      <c r="K288" s="71"/>
      <c r="L288" s="72"/>
      <c r="M288" s="74"/>
      <c r="N288" s="54"/>
      <c r="O288" s="168"/>
      <c r="P288" s="169"/>
      <c r="Q288" s="169"/>
      <c r="R288" s="169"/>
      <c r="S288" s="170"/>
      <c r="T288" s="54"/>
      <c r="U288" s="54"/>
      <c r="V288" s="54"/>
    </row>
    <row r="289" spans="1:22" ht="15.75" x14ac:dyDescent="0.25">
      <c r="A289" s="75"/>
      <c r="C289" s="71"/>
      <c r="D289" s="70"/>
      <c r="E289" s="71"/>
      <c r="F289" s="72"/>
      <c r="G289" s="73"/>
      <c r="H289" s="73"/>
      <c r="I289" s="3">
        <f t="shared" si="4"/>
        <v>0</v>
      </c>
      <c r="J289" s="72"/>
      <c r="K289" s="71"/>
      <c r="L289" s="72"/>
      <c r="M289" s="74"/>
      <c r="N289" s="54"/>
      <c r="O289" s="168"/>
      <c r="P289" s="169"/>
      <c r="Q289" s="169"/>
      <c r="R289" s="169"/>
      <c r="S289" s="170"/>
      <c r="T289" s="54"/>
      <c r="U289" s="54"/>
      <c r="V289" s="54"/>
    </row>
    <row r="290" spans="1:22" ht="15.75" x14ac:dyDescent="0.25">
      <c r="A290" s="75"/>
      <c r="C290" s="71"/>
      <c r="D290" s="70"/>
      <c r="E290" s="71"/>
      <c r="F290" s="72"/>
      <c r="G290" s="73"/>
      <c r="H290" s="73"/>
      <c r="I290" s="3">
        <f t="shared" si="4"/>
        <v>0</v>
      </c>
      <c r="J290" s="72"/>
      <c r="K290" s="71"/>
      <c r="L290" s="72"/>
      <c r="M290" s="74"/>
      <c r="N290" s="54"/>
      <c r="O290" s="168"/>
      <c r="P290" s="169"/>
      <c r="Q290" s="169"/>
      <c r="R290" s="169"/>
      <c r="S290" s="170"/>
      <c r="T290" s="54"/>
      <c r="U290" s="54"/>
      <c r="V290" s="54"/>
    </row>
    <row r="291" spans="1:22" ht="15.75" x14ac:dyDescent="0.25">
      <c r="A291" s="75"/>
      <c r="C291" s="71"/>
      <c r="D291" s="70"/>
      <c r="E291" s="71"/>
      <c r="F291" s="72"/>
      <c r="G291" s="73"/>
      <c r="H291" s="73"/>
      <c r="I291" s="3">
        <f t="shared" si="4"/>
        <v>0</v>
      </c>
      <c r="J291" s="72"/>
      <c r="K291" s="71"/>
      <c r="L291" s="72"/>
      <c r="M291" s="74"/>
      <c r="N291" s="54"/>
      <c r="O291" s="168"/>
      <c r="P291" s="169"/>
      <c r="Q291" s="169"/>
      <c r="R291" s="169"/>
      <c r="S291" s="170"/>
      <c r="T291" s="54"/>
      <c r="U291" s="54"/>
      <c r="V291" s="54"/>
    </row>
    <row r="292" spans="1:22" ht="15.75" x14ac:dyDescent="0.25">
      <c r="A292" s="75"/>
      <c r="C292" s="71"/>
      <c r="D292" s="70"/>
      <c r="E292" s="71"/>
      <c r="F292" s="72"/>
      <c r="G292" s="73"/>
      <c r="H292" s="73"/>
      <c r="I292" s="3">
        <f t="shared" si="4"/>
        <v>0</v>
      </c>
      <c r="J292" s="72"/>
      <c r="K292" s="71"/>
      <c r="L292" s="72"/>
      <c r="M292" s="74"/>
      <c r="N292" s="54"/>
      <c r="O292" s="168"/>
      <c r="P292" s="169"/>
      <c r="Q292" s="169"/>
      <c r="R292" s="169"/>
      <c r="S292" s="170"/>
      <c r="T292" s="54"/>
      <c r="U292" s="54"/>
      <c r="V292" s="54"/>
    </row>
    <row r="293" spans="1:22" ht="15.75" x14ac:dyDescent="0.25">
      <c r="A293" s="75"/>
      <c r="C293" s="71"/>
      <c r="D293" s="70"/>
      <c r="E293" s="71"/>
      <c r="F293" s="72"/>
      <c r="G293" s="73"/>
      <c r="H293" s="73"/>
      <c r="I293" s="3">
        <f t="shared" si="4"/>
        <v>0</v>
      </c>
      <c r="J293" s="72"/>
      <c r="K293" s="71"/>
      <c r="L293" s="72"/>
      <c r="M293" s="74"/>
      <c r="N293" s="54"/>
      <c r="O293" s="168"/>
      <c r="P293" s="169"/>
      <c r="Q293" s="169"/>
      <c r="R293" s="169"/>
      <c r="S293" s="170"/>
      <c r="T293" s="54"/>
      <c r="U293" s="54"/>
      <c r="V293" s="54"/>
    </row>
    <row r="294" spans="1:22" ht="15.75" x14ac:dyDescent="0.25">
      <c r="A294" s="75"/>
      <c r="C294" s="71"/>
      <c r="D294" s="70"/>
      <c r="E294" s="71"/>
      <c r="F294" s="72"/>
      <c r="G294" s="73"/>
      <c r="H294" s="73"/>
      <c r="I294" s="3">
        <f t="shared" si="4"/>
        <v>0</v>
      </c>
      <c r="J294" s="72"/>
      <c r="K294" s="71"/>
      <c r="L294" s="72"/>
      <c r="M294" s="74"/>
      <c r="N294" s="54"/>
      <c r="O294" s="168"/>
      <c r="P294" s="169"/>
      <c r="Q294" s="169"/>
      <c r="R294" s="169"/>
      <c r="S294" s="170"/>
      <c r="T294" s="54"/>
      <c r="U294" s="54"/>
      <c r="V294" s="54"/>
    </row>
    <row r="295" spans="1:22" ht="15.75" x14ac:dyDescent="0.25">
      <c r="A295" s="75"/>
      <c r="C295" s="71"/>
      <c r="D295" s="70"/>
      <c r="E295" s="71"/>
      <c r="F295" s="72"/>
      <c r="G295" s="73"/>
      <c r="H295" s="73"/>
      <c r="I295" s="3">
        <f t="shared" si="4"/>
        <v>0</v>
      </c>
      <c r="J295" s="72"/>
      <c r="K295" s="71"/>
      <c r="L295" s="72"/>
      <c r="M295" s="74"/>
      <c r="N295" s="54"/>
      <c r="O295" s="168"/>
      <c r="P295" s="169"/>
      <c r="Q295" s="169"/>
      <c r="R295" s="169"/>
      <c r="S295" s="170"/>
      <c r="T295" s="54"/>
      <c r="U295" s="54"/>
      <c r="V295" s="54"/>
    </row>
    <row r="296" spans="1:22" ht="15.75" x14ac:dyDescent="0.25">
      <c r="A296" s="75"/>
      <c r="C296" s="71"/>
      <c r="D296" s="70"/>
      <c r="E296" s="71"/>
      <c r="F296" s="72"/>
      <c r="G296" s="73"/>
      <c r="H296" s="73"/>
      <c r="I296" s="3">
        <f t="shared" si="4"/>
        <v>0</v>
      </c>
      <c r="J296" s="72"/>
      <c r="K296" s="71"/>
      <c r="L296" s="72"/>
      <c r="M296" s="74"/>
      <c r="N296" s="54"/>
      <c r="O296" s="168"/>
      <c r="P296" s="169"/>
      <c r="Q296" s="169"/>
      <c r="R296" s="169"/>
      <c r="S296" s="170"/>
      <c r="T296" s="54"/>
      <c r="U296" s="54"/>
      <c r="V296" s="54"/>
    </row>
    <row r="297" spans="1:22" ht="15.75" x14ac:dyDescent="0.25">
      <c r="A297" s="75"/>
      <c r="C297" s="71"/>
      <c r="D297" s="70"/>
      <c r="E297" s="71"/>
      <c r="F297" s="72"/>
      <c r="G297" s="73"/>
      <c r="H297" s="73"/>
      <c r="I297" s="3">
        <f t="shared" si="4"/>
        <v>0</v>
      </c>
      <c r="J297" s="72"/>
      <c r="K297" s="71"/>
      <c r="L297" s="72"/>
      <c r="M297" s="74"/>
      <c r="N297" s="54"/>
      <c r="O297" s="168"/>
      <c r="P297" s="169"/>
      <c r="Q297" s="169"/>
      <c r="R297" s="169"/>
      <c r="S297" s="170"/>
      <c r="T297" s="54"/>
      <c r="U297" s="54"/>
      <c r="V297" s="54"/>
    </row>
    <row r="298" spans="1:22" ht="15.75" x14ac:dyDescent="0.25">
      <c r="A298" s="75"/>
      <c r="C298" s="71"/>
      <c r="D298" s="70"/>
      <c r="E298" s="71"/>
      <c r="F298" s="72"/>
      <c r="G298" s="73"/>
      <c r="H298" s="73"/>
      <c r="I298" s="3">
        <f t="shared" si="4"/>
        <v>0</v>
      </c>
      <c r="J298" s="72"/>
      <c r="K298" s="71"/>
      <c r="L298" s="72"/>
      <c r="M298" s="74"/>
      <c r="N298" s="54"/>
      <c r="O298" s="168"/>
      <c r="P298" s="169"/>
      <c r="Q298" s="169"/>
      <c r="R298" s="169"/>
      <c r="S298" s="170"/>
      <c r="T298" s="54"/>
      <c r="U298" s="54"/>
      <c r="V298" s="54"/>
    </row>
    <row r="299" spans="1:22" ht="15.75" x14ac:dyDescent="0.25">
      <c r="A299" s="75"/>
      <c r="C299" s="71"/>
      <c r="D299" s="70"/>
      <c r="E299" s="71"/>
      <c r="F299" s="72"/>
      <c r="G299" s="73"/>
      <c r="H299" s="73"/>
      <c r="I299" s="3">
        <f t="shared" si="4"/>
        <v>0</v>
      </c>
      <c r="J299" s="72"/>
      <c r="K299" s="71"/>
      <c r="L299" s="72"/>
      <c r="M299" s="74"/>
      <c r="N299" s="54"/>
      <c r="O299" s="168"/>
      <c r="P299" s="169"/>
      <c r="Q299" s="169"/>
      <c r="R299" s="169"/>
      <c r="S299" s="170"/>
      <c r="T299" s="54"/>
      <c r="U299" s="54"/>
      <c r="V299" s="54"/>
    </row>
    <row r="300" spans="1:22" ht="15.75" x14ac:dyDescent="0.25">
      <c r="A300" s="75"/>
      <c r="C300" s="71"/>
      <c r="D300" s="70"/>
      <c r="E300" s="71"/>
      <c r="F300" s="72"/>
      <c r="G300" s="73"/>
      <c r="H300" s="73"/>
      <c r="I300" s="3">
        <f t="shared" si="4"/>
        <v>0</v>
      </c>
      <c r="J300" s="72"/>
      <c r="K300" s="71"/>
      <c r="L300" s="72"/>
      <c r="M300" s="74"/>
      <c r="N300" s="54"/>
      <c r="O300" s="168"/>
      <c r="P300" s="169"/>
      <c r="Q300" s="169"/>
      <c r="R300" s="169"/>
      <c r="S300" s="170"/>
      <c r="T300" s="54"/>
      <c r="U300" s="54"/>
      <c r="V300" s="54"/>
    </row>
    <row r="301" spans="1:22" ht="15.75" x14ac:dyDescent="0.25">
      <c r="A301" s="75"/>
      <c r="C301" s="71"/>
      <c r="D301" s="70"/>
      <c r="E301" s="71"/>
      <c r="F301" s="72"/>
      <c r="G301" s="73"/>
      <c r="H301" s="73"/>
      <c r="I301" s="3">
        <f t="shared" si="4"/>
        <v>0</v>
      </c>
      <c r="J301" s="72"/>
      <c r="K301" s="71"/>
      <c r="L301" s="72"/>
      <c r="M301" s="74"/>
      <c r="N301" s="54"/>
      <c r="O301" s="168"/>
      <c r="P301" s="169"/>
      <c r="Q301" s="169"/>
      <c r="R301" s="169"/>
      <c r="S301" s="170"/>
      <c r="T301" s="54"/>
      <c r="U301" s="54"/>
      <c r="V301" s="54"/>
    </row>
    <row r="302" spans="1:22" ht="15.75" x14ac:dyDescent="0.25">
      <c r="A302" s="75"/>
      <c r="C302" s="71"/>
      <c r="D302" s="70"/>
      <c r="E302" s="71"/>
      <c r="F302" s="72"/>
      <c r="G302" s="73"/>
      <c r="H302" s="73"/>
      <c r="I302" s="3">
        <f t="shared" si="4"/>
        <v>0</v>
      </c>
      <c r="J302" s="72"/>
      <c r="K302" s="71"/>
      <c r="L302" s="72"/>
      <c r="M302" s="74"/>
      <c r="N302" s="54"/>
      <c r="O302" s="168"/>
      <c r="P302" s="169"/>
      <c r="Q302" s="169"/>
      <c r="R302" s="169"/>
      <c r="S302" s="170"/>
      <c r="T302" s="54"/>
      <c r="U302" s="54"/>
      <c r="V302" s="54"/>
    </row>
    <row r="303" spans="1:22" ht="15.75" x14ac:dyDescent="0.25">
      <c r="A303" s="75"/>
      <c r="C303" s="71"/>
      <c r="D303" s="70"/>
      <c r="E303" s="71"/>
      <c r="F303" s="72"/>
      <c r="G303" s="73"/>
      <c r="H303" s="73"/>
      <c r="I303" s="3">
        <f t="shared" si="4"/>
        <v>0</v>
      </c>
      <c r="J303" s="72"/>
      <c r="K303" s="71"/>
      <c r="L303" s="72"/>
      <c r="M303" s="74"/>
      <c r="N303" s="54"/>
      <c r="O303" s="168"/>
      <c r="P303" s="169"/>
      <c r="Q303" s="169"/>
      <c r="R303" s="169"/>
      <c r="S303" s="170"/>
      <c r="T303" s="54"/>
      <c r="U303" s="54"/>
      <c r="V303" s="54"/>
    </row>
    <row r="304" spans="1:22" ht="15.75" x14ac:dyDescent="0.25">
      <c r="A304" s="75"/>
      <c r="C304" s="71"/>
      <c r="D304" s="70"/>
      <c r="E304" s="71"/>
      <c r="F304" s="72"/>
      <c r="G304" s="73"/>
      <c r="H304" s="73"/>
      <c r="I304" s="3">
        <f t="shared" si="4"/>
        <v>0</v>
      </c>
      <c r="J304" s="72"/>
      <c r="K304" s="71"/>
      <c r="L304" s="72"/>
      <c r="M304" s="74"/>
      <c r="N304" s="54"/>
      <c r="O304" s="168"/>
      <c r="P304" s="169"/>
      <c r="Q304" s="169"/>
      <c r="R304" s="169"/>
      <c r="S304" s="170"/>
      <c r="T304" s="54"/>
      <c r="U304" s="54"/>
      <c r="V304" s="54"/>
    </row>
    <row r="305" spans="1:22" ht="15.75" x14ac:dyDescent="0.25">
      <c r="A305" s="75"/>
      <c r="C305" s="71"/>
      <c r="D305" s="70"/>
      <c r="E305" s="71"/>
      <c r="F305" s="72"/>
      <c r="G305" s="73"/>
      <c r="H305" s="73"/>
      <c r="I305" s="3">
        <f t="shared" si="4"/>
        <v>0</v>
      </c>
      <c r="J305" s="72"/>
      <c r="K305" s="71"/>
      <c r="L305" s="72"/>
      <c r="M305" s="74"/>
      <c r="N305" s="54"/>
      <c r="O305" s="168"/>
      <c r="P305" s="169"/>
      <c r="Q305" s="169"/>
      <c r="R305" s="169"/>
      <c r="S305" s="170"/>
      <c r="T305" s="54"/>
      <c r="U305" s="54"/>
      <c r="V305" s="54"/>
    </row>
    <row r="306" spans="1:22" ht="15.75" x14ac:dyDescent="0.25">
      <c r="A306" s="75"/>
      <c r="C306" s="71"/>
      <c r="D306" s="70"/>
      <c r="E306" s="71"/>
      <c r="F306" s="72"/>
      <c r="G306" s="73"/>
      <c r="H306" s="73"/>
      <c r="I306" s="3">
        <f t="shared" si="4"/>
        <v>0</v>
      </c>
      <c r="J306" s="72"/>
      <c r="K306" s="71"/>
      <c r="L306" s="72"/>
      <c r="M306" s="74"/>
      <c r="N306" s="54"/>
      <c r="O306" s="168"/>
      <c r="P306" s="169"/>
      <c r="Q306" s="169"/>
      <c r="R306" s="169"/>
      <c r="S306" s="170"/>
      <c r="T306" s="54"/>
      <c r="U306" s="54"/>
      <c r="V306" s="54"/>
    </row>
    <row r="307" spans="1:22" ht="15.75" x14ac:dyDescent="0.25">
      <c r="A307" s="75"/>
      <c r="C307" s="71"/>
      <c r="D307" s="70"/>
      <c r="E307" s="71"/>
      <c r="F307" s="72"/>
      <c r="G307" s="73"/>
      <c r="H307" s="73"/>
      <c r="I307" s="3">
        <f t="shared" si="4"/>
        <v>0</v>
      </c>
      <c r="J307" s="72"/>
      <c r="K307" s="71"/>
      <c r="L307" s="72"/>
      <c r="M307" s="74"/>
      <c r="N307" s="54"/>
      <c r="O307" s="168"/>
      <c r="P307" s="169"/>
      <c r="Q307" s="169"/>
      <c r="R307" s="169"/>
      <c r="S307" s="170"/>
      <c r="T307" s="54"/>
      <c r="U307" s="54"/>
      <c r="V307" s="54"/>
    </row>
    <row r="308" spans="1:22" ht="15.75" x14ac:dyDescent="0.25">
      <c r="A308" s="75"/>
      <c r="C308" s="71"/>
      <c r="D308" s="70"/>
      <c r="E308" s="71"/>
      <c r="F308" s="72"/>
      <c r="G308" s="73"/>
      <c r="H308" s="73"/>
      <c r="I308" s="3">
        <f t="shared" si="4"/>
        <v>0</v>
      </c>
      <c r="J308" s="72"/>
      <c r="K308" s="71"/>
      <c r="L308" s="72"/>
      <c r="M308" s="74"/>
      <c r="N308" s="54"/>
      <c r="O308" s="168"/>
      <c r="P308" s="169"/>
      <c r="Q308" s="169"/>
      <c r="R308" s="169"/>
      <c r="S308" s="170"/>
      <c r="T308" s="54"/>
      <c r="U308" s="54"/>
      <c r="V308" s="54"/>
    </row>
    <row r="309" spans="1:22" ht="15.75" x14ac:dyDescent="0.25">
      <c r="A309" s="75"/>
      <c r="C309" s="71"/>
      <c r="D309" s="70"/>
      <c r="E309" s="71"/>
      <c r="F309" s="72"/>
      <c r="G309" s="73"/>
      <c r="H309" s="73"/>
      <c r="I309" s="3">
        <f t="shared" si="4"/>
        <v>0</v>
      </c>
      <c r="J309" s="72"/>
      <c r="K309" s="71"/>
      <c r="L309" s="72"/>
      <c r="M309" s="74"/>
      <c r="N309" s="54"/>
      <c r="O309" s="168"/>
      <c r="P309" s="169"/>
      <c r="Q309" s="169"/>
      <c r="R309" s="169"/>
      <c r="S309" s="170"/>
      <c r="T309" s="54"/>
      <c r="U309" s="54"/>
      <c r="V309" s="54"/>
    </row>
    <row r="310" spans="1:22" ht="15.75" x14ac:dyDescent="0.25">
      <c r="A310" s="75"/>
      <c r="C310" s="71"/>
      <c r="D310" s="70"/>
      <c r="E310" s="71"/>
      <c r="F310" s="72"/>
      <c r="G310" s="73"/>
      <c r="H310" s="73"/>
      <c r="I310" s="3">
        <f t="shared" si="4"/>
        <v>0</v>
      </c>
      <c r="J310" s="72"/>
      <c r="K310" s="71"/>
      <c r="L310" s="72"/>
      <c r="M310" s="74"/>
      <c r="N310" s="54"/>
      <c r="O310" s="168"/>
      <c r="P310" s="169"/>
      <c r="Q310" s="169"/>
      <c r="R310" s="169"/>
      <c r="S310" s="170"/>
      <c r="T310" s="54"/>
      <c r="U310" s="54"/>
      <c r="V310" s="54"/>
    </row>
    <row r="311" spans="1:22" ht="15.75" x14ac:dyDescent="0.25">
      <c r="A311" s="75"/>
      <c r="C311" s="71"/>
      <c r="D311" s="70"/>
      <c r="E311" s="71"/>
      <c r="F311" s="72"/>
      <c r="G311" s="73"/>
      <c r="H311" s="73"/>
      <c r="I311" s="3">
        <f t="shared" si="4"/>
        <v>0</v>
      </c>
      <c r="J311" s="72"/>
      <c r="K311" s="71"/>
      <c r="L311" s="72"/>
      <c r="M311" s="74"/>
      <c r="N311" s="54"/>
      <c r="O311" s="168"/>
      <c r="P311" s="169"/>
      <c r="Q311" s="169"/>
      <c r="R311" s="169"/>
      <c r="S311" s="170"/>
      <c r="T311" s="54"/>
      <c r="U311" s="54"/>
      <c r="V311" s="54"/>
    </row>
    <row r="312" spans="1:22" ht="15.75" x14ac:dyDescent="0.25">
      <c r="A312" s="75"/>
      <c r="C312" s="71"/>
      <c r="D312" s="70"/>
      <c r="E312" s="71"/>
      <c r="F312" s="72"/>
      <c r="G312" s="73"/>
      <c r="H312" s="73"/>
      <c r="I312" s="3">
        <f t="shared" si="4"/>
        <v>0</v>
      </c>
      <c r="J312" s="72"/>
      <c r="K312" s="71"/>
      <c r="L312" s="72"/>
      <c r="M312" s="74"/>
      <c r="N312" s="54"/>
      <c r="O312" s="168"/>
      <c r="P312" s="169"/>
      <c r="Q312" s="169"/>
      <c r="R312" s="169"/>
      <c r="S312" s="170"/>
      <c r="T312" s="54"/>
      <c r="U312" s="54"/>
      <c r="V312" s="54"/>
    </row>
    <row r="313" spans="1:22" ht="15.75" x14ac:dyDescent="0.25">
      <c r="A313" s="75"/>
      <c r="C313" s="71"/>
      <c r="D313" s="70"/>
      <c r="E313" s="71"/>
      <c r="F313" s="72"/>
      <c r="G313" s="73"/>
      <c r="H313" s="73"/>
      <c r="I313" s="3">
        <f t="shared" si="4"/>
        <v>0</v>
      </c>
      <c r="J313" s="72"/>
      <c r="K313" s="71"/>
      <c r="L313" s="72"/>
      <c r="M313" s="74"/>
      <c r="N313" s="54"/>
      <c r="O313" s="168"/>
      <c r="P313" s="169"/>
      <c r="Q313" s="169"/>
      <c r="R313" s="169"/>
      <c r="S313" s="170"/>
      <c r="T313" s="54"/>
      <c r="U313" s="54"/>
      <c r="V313" s="54"/>
    </row>
    <row r="314" spans="1:22" ht="15.75" x14ac:dyDescent="0.25">
      <c r="A314" s="75"/>
      <c r="C314" s="71"/>
      <c r="D314" s="70"/>
      <c r="E314" s="71"/>
      <c r="F314" s="72"/>
      <c r="G314" s="73"/>
      <c r="H314" s="73"/>
      <c r="I314" s="3">
        <f t="shared" si="4"/>
        <v>0</v>
      </c>
      <c r="J314" s="72"/>
      <c r="K314" s="71"/>
      <c r="L314" s="72"/>
      <c r="M314" s="74"/>
      <c r="N314" s="54"/>
      <c r="O314" s="168"/>
      <c r="P314" s="169"/>
      <c r="Q314" s="169"/>
      <c r="R314" s="169"/>
      <c r="S314" s="170"/>
      <c r="T314" s="54"/>
      <c r="U314" s="54"/>
      <c r="V314" s="54"/>
    </row>
    <row r="315" spans="1:22" ht="15.75" x14ac:dyDescent="0.25">
      <c r="A315" s="75"/>
      <c r="C315" s="71"/>
      <c r="D315" s="70"/>
      <c r="E315" s="71"/>
      <c r="F315" s="72"/>
      <c r="G315" s="73"/>
      <c r="H315" s="73"/>
      <c r="I315" s="3">
        <f t="shared" si="4"/>
        <v>0</v>
      </c>
      <c r="J315" s="72"/>
      <c r="K315" s="71"/>
      <c r="L315" s="72"/>
      <c r="M315" s="74"/>
      <c r="N315" s="54"/>
      <c r="O315" s="168"/>
      <c r="P315" s="169"/>
      <c r="Q315" s="169"/>
      <c r="R315" s="169"/>
      <c r="S315" s="170"/>
      <c r="T315" s="54"/>
      <c r="U315" s="54"/>
      <c r="V315" s="54"/>
    </row>
    <row r="316" spans="1:22" ht="15.75" x14ac:dyDescent="0.25">
      <c r="A316" s="75"/>
      <c r="C316" s="71"/>
      <c r="D316" s="70"/>
      <c r="E316" s="71"/>
      <c r="F316" s="72"/>
      <c r="G316" s="73"/>
      <c r="H316" s="73"/>
      <c r="I316" s="3">
        <f t="shared" si="4"/>
        <v>0</v>
      </c>
      <c r="J316" s="72"/>
      <c r="K316" s="71"/>
      <c r="L316" s="72"/>
      <c r="M316" s="74"/>
      <c r="N316" s="54"/>
      <c r="O316" s="168"/>
      <c r="P316" s="169"/>
      <c r="Q316" s="169"/>
      <c r="R316" s="169"/>
      <c r="S316" s="170"/>
      <c r="T316" s="54"/>
      <c r="U316" s="54"/>
      <c r="V316" s="54"/>
    </row>
    <row r="317" spans="1:22" ht="15.75" x14ac:dyDescent="0.25">
      <c r="A317" s="75"/>
      <c r="C317" s="71"/>
      <c r="D317" s="70"/>
      <c r="E317" s="71"/>
      <c r="F317" s="72"/>
      <c r="G317" s="73"/>
      <c r="H317" s="73"/>
      <c r="I317" s="3">
        <f t="shared" si="4"/>
        <v>0</v>
      </c>
      <c r="J317" s="72"/>
      <c r="K317" s="71"/>
      <c r="L317" s="72"/>
      <c r="M317" s="74"/>
      <c r="N317" s="54"/>
      <c r="O317" s="168"/>
      <c r="P317" s="169"/>
      <c r="Q317" s="169"/>
      <c r="R317" s="169"/>
      <c r="S317" s="170"/>
      <c r="T317" s="54"/>
      <c r="U317" s="54"/>
      <c r="V317" s="54"/>
    </row>
    <row r="318" spans="1:22" ht="15.75" x14ac:dyDescent="0.25">
      <c r="A318" s="75"/>
      <c r="C318" s="71"/>
      <c r="D318" s="70"/>
      <c r="E318" s="71"/>
      <c r="F318" s="72"/>
      <c r="G318" s="73"/>
      <c r="H318" s="73"/>
      <c r="I318" s="3">
        <f t="shared" si="4"/>
        <v>0</v>
      </c>
      <c r="J318" s="72"/>
      <c r="K318" s="71"/>
      <c r="L318" s="72"/>
      <c r="M318" s="74"/>
      <c r="N318" s="54"/>
      <c r="O318" s="168"/>
      <c r="P318" s="169"/>
      <c r="Q318" s="169"/>
      <c r="R318" s="169"/>
      <c r="S318" s="170"/>
      <c r="T318" s="54"/>
      <c r="U318" s="54"/>
      <c r="V318" s="54"/>
    </row>
    <row r="319" spans="1:22" ht="15.75" x14ac:dyDescent="0.25">
      <c r="A319" s="75"/>
      <c r="C319" s="71"/>
      <c r="D319" s="70"/>
      <c r="E319" s="71"/>
      <c r="F319" s="72"/>
      <c r="G319" s="73"/>
      <c r="H319" s="73"/>
      <c r="I319" s="3">
        <f t="shared" si="4"/>
        <v>0</v>
      </c>
      <c r="J319" s="72"/>
      <c r="K319" s="71"/>
      <c r="L319" s="72"/>
      <c r="M319" s="74"/>
      <c r="N319" s="54"/>
      <c r="O319" s="168"/>
      <c r="P319" s="169"/>
      <c r="Q319" s="169"/>
      <c r="R319" s="169"/>
      <c r="S319" s="170"/>
      <c r="T319" s="54"/>
      <c r="U319" s="54"/>
      <c r="V319" s="54"/>
    </row>
    <row r="320" spans="1:22" ht="15.75" x14ac:dyDescent="0.25">
      <c r="A320" s="75"/>
      <c r="C320" s="71"/>
      <c r="D320" s="70"/>
      <c r="E320" s="71"/>
      <c r="F320" s="72"/>
      <c r="G320" s="73"/>
      <c r="H320" s="73"/>
      <c r="I320" s="3">
        <f t="shared" si="4"/>
        <v>0</v>
      </c>
      <c r="J320" s="72"/>
      <c r="K320" s="71"/>
      <c r="L320" s="72"/>
      <c r="M320" s="74"/>
      <c r="N320" s="54"/>
      <c r="O320" s="168"/>
      <c r="P320" s="169"/>
      <c r="Q320" s="169"/>
      <c r="R320" s="169"/>
      <c r="S320" s="170"/>
      <c r="T320" s="54"/>
      <c r="U320" s="54"/>
      <c r="V320" s="54"/>
    </row>
    <row r="321" spans="1:22" ht="15.75" x14ac:dyDescent="0.25">
      <c r="A321" s="75"/>
      <c r="C321" s="71"/>
      <c r="D321" s="70"/>
      <c r="E321" s="71"/>
      <c r="F321" s="72"/>
      <c r="G321" s="73"/>
      <c r="H321" s="73"/>
      <c r="I321" s="3">
        <f t="shared" si="4"/>
        <v>0</v>
      </c>
      <c r="J321" s="72"/>
      <c r="K321" s="71"/>
      <c r="L321" s="72"/>
      <c r="M321" s="74"/>
      <c r="N321" s="54"/>
      <c r="O321" s="168"/>
      <c r="P321" s="169"/>
      <c r="Q321" s="169"/>
      <c r="R321" s="169"/>
      <c r="S321" s="170"/>
      <c r="T321" s="54"/>
      <c r="U321" s="54"/>
      <c r="V321" s="54"/>
    </row>
    <row r="322" spans="1:22" ht="15.75" x14ac:dyDescent="0.25">
      <c r="A322" s="75"/>
      <c r="C322" s="71"/>
      <c r="D322" s="70"/>
      <c r="E322" s="71"/>
      <c r="F322" s="72"/>
      <c r="G322" s="73"/>
      <c r="H322" s="73"/>
      <c r="I322" s="3">
        <f t="shared" si="4"/>
        <v>0</v>
      </c>
      <c r="J322" s="72"/>
      <c r="K322" s="71"/>
      <c r="L322" s="72"/>
      <c r="M322" s="74"/>
      <c r="N322" s="54"/>
      <c r="O322" s="168"/>
      <c r="P322" s="169"/>
      <c r="Q322" s="169"/>
      <c r="R322" s="169"/>
      <c r="S322" s="170"/>
      <c r="T322" s="54"/>
      <c r="U322" s="54"/>
      <c r="V322" s="54"/>
    </row>
    <row r="323" spans="1:22" ht="15.75" x14ac:dyDescent="0.25">
      <c r="A323" s="75"/>
      <c r="C323" s="71"/>
      <c r="D323" s="70"/>
      <c r="E323" s="71"/>
      <c r="F323" s="72"/>
      <c r="G323" s="73"/>
      <c r="H323" s="73"/>
      <c r="I323" s="3">
        <f t="shared" si="4"/>
        <v>0</v>
      </c>
      <c r="J323" s="72"/>
      <c r="K323" s="71"/>
      <c r="L323" s="72"/>
      <c r="M323" s="74"/>
      <c r="N323" s="54"/>
      <c r="O323" s="168"/>
      <c r="P323" s="169"/>
      <c r="Q323" s="169"/>
      <c r="R323" s="169"/>
      <c r="S323" s="170"/>
      <c r="T323" s="54"/>
      <c r="U323" s="54"/>
      <c r="V323" s="54"/>
    </row>
    <row r="324" spans="1:22" ht="15.75" x14ac:dyDescent="0.25">
      <c r="A324" s="75"/>
      <c r="C324" s="71"/>
      <c r="D324" s="70"/>
      <c r="E324" s="71"/>
      <c r="F324" s="72"/>
      <c r="G324" s="73"/>
      <c r="H324" s="73"/>
      <c r="I324" s="3">
        <f t="shared" si="4"/>
        <v>0</v>
      </c>
      <c r="J324" s="72"/>
      <c r="K324" s="71"/>
      <c r="L324" s="72"/>
      <c r="M324" s="74"/>
      <c r="N324" s="54"/>
      <c r="O324" s="168"/>
      <c r="P324" s="169"/>
      <c r="Q324" s="169"/>
      <c r="R324" s="169"/>
      <c r="S324" s="170"/>
      <c r="T324" s="54"/>
      <c r="U324" s="54"/>
      <c r="V324" s="54"/>
    </row>
    <row r="325" spans="1:22" ht="15.75" x14ac:dyDescent="0.25">
      <c r="A325" s="75"/>
      <c r="C325" s="71"/>
      <c r="D325" s="70"/>
      <c r="E325" s="71"/>
      <c r="F325" s="72"/>
      <c r="G325" s="73"/>
      <c r="H325" s="73"/>
      <c r="I325" s="3">
        <f t="shared" si="4"/>
        <v>0</v>
      </c>
      <c r="J325" s="72"/>
      <c r="K325" s="71"/>
      <c r="L325" s="72"/>
      <c r="M325" s="74"/>
      <c r="N325" s="54"/>
      <c r="O325" s="168"/>
      <c r="P325" s="169"/>
      <c r="Q325" s="169"/>
      <c r="R325" s="169"/>
      <c r="S325" s="170"/>
      <c r="T325" s="54"/>
      <c r="U325" s="54"/>
      <c r="V325" s="54"/>
    </row>
    <row r="326" spans="1:22" ht="15.75" x14ac:dyDescent="0.25">
      <c r="A326" s="75"/>
      <c r="C326" s="71"/>
      <c r="D326" s="70"/>
      <c r="E326" s="71"/>
      <c r="F326" s="72"/>
      <c r="G326" s="73"/>
      <c r="H326" s="73"/>
      <c r="I326" s="3">
        <f t="shared" si="4"/>
        <v>0</v>
      </c>
      <c r="J326" s="72"/>
      <c r="K326" s="71"/>
      <c r="L326" s="72"/>
      <c r="M326" s="74"/>
      <c r="N326" s="54"/>
      <c r="O326" s="168"/>
      <c r="P326" s="169"/>
      <c r="Q326" s="169"/>
      <c r="R326" s="169"/>
      <c r="S326" s="170"/>
      <c r="T326" s="54"/>
      <c r="U326" s="54"/>
      <c r="V326" s="54"/>
    </row>
    <row r="327" spans="1:22" ht="15.75" x14ac:dyDescent="0.25">
      <c r="A327" s="75"/>
      <c r="C327" s="71"/>
      <c r="D327" s="70"/>
      <c r="E327" s="71"/>
      <c r="F327" s="72"/>
      <c r="G327" s="73"/>
      <c r="H327" s="73"/>
      <c r="I327" s="3">
        <f t="shared" ref="I327:I390" si="5">H327-G327</f>
        <v>0</v>
      </c>
      <c r="J327" s="72"/>
      <c r="K327" s="71"/>
      <c r="L327" s="72"/>
      <c r="M327" s="74"/>
      <c r="N327" s="54"/>
      <c r="O327" s="168"/>
      <c r="P327" s="169"/>
      <c r="Q327" s="169"/>
      <c r="R327" s="169"/>
      <c r="S327" s="170"/>
      <c r="T327" s="54"/>
      <c r="U327" s="54"/>
      <c r="V327" s="54"/>
    </row>
    <row r="328" spans="1:22" ht="15.75" x14ac:dyDescent="0.25">
      <c r="A328" s="75"/>
      <c r="C328" s="71"/>
      <c r="D328" s="70"/>
      <c r="E328" s="71"/>
      <c r="F328" s="72"/>
      <c r="G328" s="73"/>
      <c r="H328" s="73"/>
      <c r="I328" s="3">
        <f t="shared" si="5"/>
        <v>0</v>
      </c>
      <c r="J328" s="72"/>
      <c r="K328" s="71"/>
      <c r="L328" s="72"/>
      <c r="M328" s="74"/>
      <c r="N328" s="54"/>
      <c r="O328" s="168"/>
      <c r="P328" s="169"/>
      <c r="Q328" s="169"/>
      <c r="R328" s="169"/>
      <c r="S328" s="170"/>
      <c r="T328" s="54"/>
      <c r="U328" s="54"/>
      <c r="V328" s="54"/>
    </row>
    <row r="329" spans="1:22" ht="15.75" x14ac:dyDescent="0.25">
      <c r="A329" s="75"/>
      <c r="C329" s="71"/>
      <c r="D329" s="70"/>
      <c r="E329" s="71"/>
      <c r="F329" s="72"/>
      <c r="G329" s="73"/>
      <c r="H329" s="73"/>
      <c r="I329" s="3">
        <f t="shared" si="5"/>
        <v>0</v>
      </c>
      <c r="J329" s="72"/>
      <c r="K329" s="71"/>
      <c r="L329" s="72"/>
      <c r="M329" s="74"/>
      <c r="N329" s="54"/>
      <c r="O329" s="168"/>
      <c r="P329" s="169"/>
      <c r="Q329" s="169"/>
      <c r="R329" s="169"/>
      <c r="S329" s="170"/>
      <c r="T329" s="54"/>
      <c r="U329" s="54"/>
      <c r="V329" s="54"/>
    </row>
    <row r="330" spans="1:22" ht="15.75" x14ac:dyDescent="0.25">
      <c r="A330" s="75"/>
      <c r="C330" s="71"/>
      <c r="D330" s="70"/>
      <c r="E330" s="71"/>
      <c r="F330" s="72"/>
      <c r="G330" s="73"/>
      <c r="H330" s="73"/>
      <c r="I330" s="3">
        <f t="shared" si="5"/>
        <v>0</v>
      </c>
      <c r="J330" s="72"/>
      <c r="K330" s="71"/>
      <c r="L330" s="72"/>
      <c r="M330" s="74"/>
      <c r="N330" s="54"/>
      <c r="O330" s="168"/>
      <c r="P330" s="169"/>
      <c r="Q330" s="169"/>
      <c r="R330" s="169"/>
      <c r="S330" s="170"/>
      <c r="T330" s="54"/>
      <c r="U330" s="54"/>
      <c r="V330" s="54"/>
    </row>
    <row r="331" spans="1:22" ht="15.75" x14ac:dyDescent="0.25">
      <c r="A331" s="75"/>
      <c r="C331" s="71"/>
      <c r="D331" s="70"/>
      <c r="E331" s="71"/>
      <c r="F331" s="72"/>
      <c r="G331" s="73"/>
      <c r="H331" s="73"/>
      <c r="I331" s="3">
        <f t="shared" si="5"/>
        <v>0</v>
      </c>
      <c r="J331" s="72"/>
      <c r="K331" s="71"/>
      <c r="L331" s="72"/>
      <c r="M331" s="74"/>
      <c r="N331" s="54"/>
      <c r="O331" s="168"/>
      <c r="P331" s="169"/>
      <c r="Q331" s="169"/>
      <c r="R331" s="169"/>
      <c r="S331" s="170"/>
      <c r="T331" s="54"/>
      <c r="U331" s="54"/>
      <c r="V331" s="54"/>
    </row>
    <row r="332" spans="1:22" ht="15.75" x14ac:dyDescent="0.25">
      <c r="A332" s="75"/>
      <c r="C332" s="71"/>
      <c r="D332" s="70"/>
      <c r="E332" s="71"/>
      <c r="F332" s="72"/>
      <c r="G332" s="73"/>
      <c r="H332" s="73"/>
      <c r="I332" s="3">
        <f t="shared" si="5"/>
        <v>0</v>
      </c>
      <c r="J332" s="72"/>
      <c r="K332" s="71"/>
      <c r="L332" s="72"/>
      <c r="M332" s="74"/>
      <c r="N332" s="54"/>
      <c r="O332" s="168"/>
      <c r="P332" s="169"/>
      <c r="Q332" s="169"/>
      <c r="R332" s="169"/>
      <c r="S332" s="170"/>
      <c r="T332" s="54"/>
      <c r="U332" s="54"/>
      <c r="V332" s="54"/>
    </row>
    <row r="333" spans="1:22" ht="15.75" x14ac:dyDescent="0.25">
      <c r="A333" s="75"/>
      <c r="C333" s="71"/>
      <c r="D333" s="70"/>
      <c r="E333" s="71"/>
      <c r="F333" s="72"/>
      <c r="G333" s="73"/>
      <c r="H333" s="73"/>
      <c r="I333" s="3">
        <f t="shared" si="5"/>
        <v>0</v>
      </c>
      <c r="J333" s="72"/>
      <c r="K333" s="71"/>
      <c r="L333" s="72"/>
      <c r="M333" s="74"/>
      <c r="N333" s="54"/>
      <c r="O333" s="168"/>
      <c r="P333" s="169"/>
      <c r="Q333" s="169"/>
      <c r="R333" s="169"/>
      <c r="S333" s="170"/>
      <c r="T333" s="54"/>
      <c r="U333" s="54"/>
      <c r="V333" s="54"/>
    </row>
    <row r="334" spans="1:22" ht="15.75" x14ac:dyDescent="0.25">
      <c r="A334" s="75"/>
      <c r="C334" s="71"/>
      <c r="D334" s="70"/>
      <c r="E334" s="71"/>
      <c r="F334" s="72"/>
      <c r="G334" s="73"/>
      <c r="H334" s="73"/>
      <c r="I334" s="3">
        <f t="shared" si="5"/>
        <v>0</v>
      </c>
      <c r="J334" s="72"/>
      <c r="K334" s="71"/>
      <c r="L334" s="72"/>
      <c r="M334" s="74"/>
      <c r="N334" s="54"/>
      <c r="O334" s="168"/>
      <c r="P334" s="169"/>
      <c r="Q334" s="169"/>
      <c r="R334" s="169"/>
      <c r="S334" s="170"/>
      <c r="T334" s="54"/>
      <c r="U334" s="54"/>
      <c r="V334" s="54"/>
    </row>
    <row r="335" spans="1:22" ht="15.75" x14ac:dyDescent="0.25">
      <c r="A335" s="75"/>
      <c r="C335" s="71"/>
      <c r="D335" s="70"/>
      <c r="E335" s="71"/>
      <c r="F335" s="72"/>
      <c r="G335" s="73"/>
      <c r="H335" s="73"/>
      <c r="I335" s="3">
        <f t="shared" si="5"/>
        <v>0</v>
      </c>
      <c r="J335" s="72"/>
      <c r="K335" s="71"/>
      <c r="L335" s="72"/>
      <c r="M335" s="74"/>
      <c r="N335" s="54"/>
      <c r="O335" s="168"/>
      <c r="P335" s="169"/>
      <c r="Q335" s="169"/>
      <c r="R335" s="169"/>
      <c r="S335" s="170"/>
      <c r="T335" s="54"/>
      <c r="U335" s="54"/>
      <c r="V335" s="54"/>
    </row>
    <row r="336" spans="1:22" ht="15.75" x14ac:dyDescent="0.25">
      <c r="A336" s="75"/>
      <c r="C336" s="71"/>
      <c r="D336" s="70"/>
      <c r="E336" s="71"/>
      <c r="F336" s="72"/>
      <c r="G336" s="73"/>
      <c r="H336" s="73"/>
      <c r="I336" s="3">
        <f t="shared" si="5"/>
        <v>0</v>
      </c>
      <c r="J336" s="72"/>
      <c r="K336" s="71"/>
      <c r="L336" s="72"/>
      <c r="M336" s="74"/>
      <c r="N336" s="54"/>
      <c r="O336" s="168"/>
      <c r="P336" s="169"/>
      <c r="Q336" s="169"/>
      <c r="R336" s="169"/>
      <c r="S336" s="170"/>
      <c r="T336" s="54"/>
      <c r="U336" s="54"/>
      <c r="V336" s="54"/>
    </row>
    <row r="337" spans="1:22" ht="15.75" x14ac:dyDescent="0.25">
      <c r="A337" s="75"/>
      <c r="C337" s="71"/>
      <c r="D337" s="70"/>
      <c r="E337" s="71"/>
      <c r="F337" s="72"/>
      <c r="G337" s="73"/>
      <c r="H337" s="73"/>
      <c r="I337" s="3">
        <f t="shared" si="5"/>
        <v>0</v>
      </c>
      <c r="J337" s="72"/>
      <c r="K337" s="71"/>
      <c r="L337" s="72"/>
      <c r="M337" s="74"/>
      <c r="N337" s="54"/>
      <c r="O337" s="168"/>
      <c r="P337" s="169"/>
      <c r="Q337" s="169"/>
      <c r="R337" s="169"/>
      <c r="S337" s="170"/>
      <c r="T337" s="54"/>
      <c r="U337" s="54"/>
      <c r="V337" s="54"/>
    </row>
    <row r="338" spans="1:22" ht="15.75" x14ac:dyDescent="0.25">
      <c r="A338" s="75"/>
      <c r="C338" s="71"/>
      <c r="D338" s="70"/>
      <c r="E338" s="71"/>
      <c r="F338" s="72"/>
      <c r="G338" s="73"/>
      <c r="H338" s="73"/>
      <c r="I338" s="3">
        <f t="shared" si="5"/>
        <v>0</v>
      </c>
      <c r="J338" s="72"/>
      <c r="K338" s="71"/>
      <c r="L338" s="72"/>
      <c r="M338" s="74"/>
      <c r="N338" s="54"/>
      <c r="O338" s="168"/>
      <c r="P338" s="169"/>
      <c r="Q338" s="169"/>
      <c r="R338" s="169"/>
      <c r="S338" s="170"/>
      <c r="T338" s="54"/>
      <c r="U338" s="54"/>
      <c r="V338" s="54"/>
    </row>
    <row r="339" spans="1:22" ht="15.75" x14ac:dyDescent="0.25">
      <c r="A339" s="75"/>
      <c r="C339" s="71"/>
      <c r="D339" s="70"/>
      <c r="E339" s="71"/>
      <c r="F339" s="72"/>
      <c r="G339" s="73"/>
      <c r="H339" s="73"/>
      <c r="I339" s="3">
        <f t="shared" si="5"/>
        <v>0</v>
      </c>
      <c r="J339" s="72"/>
      <c r="K339" s="71"/>
      <c r="L339" s="72"/>
      <c r="M339" s="74"/>
      <c r="N339" s="54"/>
      <c r="O339" s="168"/>
      <c r="P339" s="169"/>
      <c r="Q339" s="169"/>
      <c r="R339" s="169"/>
      <c r="S339" s="170"/>
      <c r="T339" s="54"/>
      <c r="U339" s="54"/>
      <c r="V339" s="54"/>
    </row>
    <row r="340" spans="1:22" ht="15.75" x14ac:dyDescent="0.25">
      <c r="A340" s="75"/>
      <c r="C340" s="71"/>
      <c r="D340" s="70"/>
      <c r="E340" s="71"/>
      <c r="F340" s="72"/>
      <c r="G340" s="73"/>
      <c r="H340" s="73"/>
      <c r="I340" s="3">
        <f t="shared" si="5"/>
        <v>0</v>
      </c>
      <c r="J340" s="72"/>
      <c r="K340" s="71"/>
      <c r="L340" s="72"/>
      <c r="M340" s="74"/>
      <c r="N340" s="54"/>
      <c r="O340" s="168"/>
      <c r="P340" s="169"/>
      <c r="Q340" s="169"/>
      <c r="R340" s="169"/>
      <c r="S340" s="170"/>
      <c r="T340" s="54"/>
      <c r="U340" s="54"/>
      <c r="V340" s="54"/>
    </row>
    <row r="341" spans="1:22" ht="15.75" x14ac:dyDescent="0.25">
      <c r="A341" s="75"/>
      <c r="C341" s="71"/>
      <c r="D341" s="70"/>
      <c r="E341" s="71"/>
      <c r="F341" s="72"/>
      <c r="G341" s="73"/>
      <c r="H341" s="73"/>
      <c r="I341" s="3">
        <f t="shared" si="5"/>
        <v>0</v>
      </c>
      <c r="J341" s="72"/>
      <c r="K341" s="71"/>
      <c r="L341" s="72"/>
      <c r="M341" s="74"/>
      <c r="N341" s="54"/>
      <c r="O341" s="168"/>
      <c r="P341" s="169"/>
      <c r="Q341" s="169"/>
      <c r="R341" s="169"/>
      <c r="S341" s="170"/>
      <c r="T341" s="54"/>
      <c r="U341" s="54"/>
      <c r="V341" s="54"/>
    </row>
    <row r="342" spans="1:22" ht="15.75" x14ac:dyDescent="0.25">
      <c r="A342" s="75"/>
      <c r="C342" s="71"/>
      <c r="D342" s="70"/>
      <c r="E342" s="71"/>
      <c r="F342" s="72"/>
      <c r="G342" s="73"/>
      <c r="H342" s="73"/>
      <c r="I342" s="3">
        <f t="shared" si="5"/>
        <v>0</v>
      </c>
      <c r="J342" s="72"/>
      <c r="K342" s="71"/>
      <c r="L342" s="72"/>
      <c r="M342" s="74"/>
      <c r="N342" s="54"/>
      <c r="O342" s="168"/>
      <c r="P342" s="169"/>
      <c r="Q342" s="169"/>
      <c r="R342" s="169"/>
      <c r="S342" s="170"/>
      <c r="T342" s="54"/>
      <c r="U342" s="54"/>
      <c r="V342" s="54"/>
    </row>
    <row r="343" spans="1:22" ht="15.75" x14ac:dyDescent="0.25">
      <c r="A343" s="75"/>
      <c r="C343" s="71"/>
      <c r="D343" s="70"/>
      <c r="E343" s="71"/>
      <c r="F343" s="72"/>
      <c r="G343" s="73"/>
      <c r="H343" s="73"/>
      <c r="I343" s="3">
        <f t="shared" si="5"/>
        <v>0</v>
      </c>
      <c r="J343" s="72"/>
      <c r="K343" s="71"/>
      <c r="L343" s="72"/>
      <c r="M343" s="74"/>
      <c r="N343" s="54"/>
      <c r="O343" s="168"/>
      <c r="P343" s="169"/>
      <c r="Q343" s="169"/>
      <c r="R343" s="169"/>
      <c r="S343" s="170"/>
      <c r="T343" s="54"/>
      <c r="U343" s="54"/>
      <c r="V343" s="54"/>
    </row>
    <row r="344" spans="1:22" ht="15.75" x14ac:dyDescent="0.25">
      <c r="A344" s="75"/>
      <c r="C344" s="71"/>
      <c r="D344" s="70"/>
      <c r="E344" s="71"/>
      <c r="F344" s="72"/>
      <c r="G344" s="73"/>
      <c r="H344" s="73"/>
      <c r="I344" s="3">
        <f t="shared" si="5"/>
        <v>0</v>
      </c>
      <c r="J344" s="72"/>
      <c r="K344" s="71"/>
      <c r="L344" s="72"/>
      <c r="M344" s="74"/>
      <c r="N344" s="54"/>
      <c r="O344" s="168"/>
      <c r="P344" s="169"/>
      <c r="Q344" s="169"/>
      <c r="R344" s="169"/>
      <c r="S344" s="170"/>
      <c r="T344" s="54"/>
      <c r="U344" s="54"/>
      <c r="V344" s="54"/>
    </row>
    <row r="345" spans="1:22" ht="15.75" x14ac:dyDescent="0.25">
      <c r="A345" s="75"/>
      <c r="C345" s="71"/>
      <c r="D345" s="70"/>
      <c r="E345" s="71"/>
      <c r="F345" s="72"/>
      <c r="G345" s="73"/>
      <c r="H345" s="73"/>
      <c r="I345" s="3">
        <f t="shared" si="5"/>
        <v>0</v>
      </c>
      <c r="J345" s="72"/>
      <c r="K345" s="71"/>
      <c r="L345" s="72"/>
      <c r="M345" s="74"/>
      <c r="N345" s="54"/>
      <c r="O345" s="168"/>
      <c r="P345" s="169"/>
      <c r="Q345" s="169"/>
      <c r="R345" s="169"/>
      <c r="S345" s="170"/>
      <c r="T345" s="54"/>
      <c r="U345" s="54"/>
      <c r="V345" s="54"/>
    </row>
    <row r="346" spans="1:22" ht="15.75" x14ac:dyDescent="0.25">
      <c r="A346" s="75"/>
      <c r="C346" s="71"/>
      <c r="D346" s="70"/>
      <c r="E346" s="71"/>
      <c r="F346" s="72"/>
      <c r="G346" s="73"/>
      <c r="H346" s="73"/>
      <c r="I346" s="3">
        <f t="shared" si="5"/>
        <v>0</v>
      </c>
      <c r="J346" s="72"/>
      <c r="K346" s="71"/>
      <c r="L346" s="72"/>
      <c r="M346" s="74"/>
      <c r="N346" s="54"/>
      <c r="O346" s="168"/>
      <c r="P346" s="169"/>
      <c r="Q346" s="169"/>
      <c r="R346" s="169"/>
      <c r="S346" s="170"/>
      <c r="T346" s="54"/>
      <c r="U346" s="54"/>
      <c r="V346" s="54"/>
    </row>
    <row r="347" spans="1:22" ht="15.75" x14ac:dyDescent="0.25">
      <c r="A347" s="75"/>
      <c r="C347" s="71"/>
      <c r="D347" s="70"/>
      <c r="E347" s="71"/>
      <c r="F347" s="72"/>
      <c r="G347" s="73"/>
      <c r="H347" s="73"/>
      <c r="I347" s="3">
        <f t="shared" si="5"/>
        <v>0</v>
      </c>
      <c r="J347" s="72"/>
      <c r="K347" s="71"/>
      <c r="L347" s="72"/>
      <c r="M347" s="74"/>
      <c r="N347" s="54"/>
      <c r="O347" s="168"/>
      <c r="P347" s="169"/>
      <c r="Q347" s="169"/>
      <c r="R347" s="169"/>
      <c r="S347" s="170"/>
      <c r="T347" s="54"/>
      <c r="U347" s="54"/>
      <c r="V347" s="54"/>
    </row>
    <row r="348" spans="1:22" ht="15.75" x14ac:dyDescent="0.25">
      <c r="A348" s="75"/>
      <c r="C348" s="71"/>
      <c r="D348" s="70"/>
      <c r="E348" s="71"/>
      <c r="F348" s="72"/>
      <c r="G348" s="73"/>
      <c r="H348" s="73"/>
      <c r="I348" s="3">
        <f t="shared" si="5"/>
        <v>0</v>
      </c>
      <c r="J348" s="72"/>
      <c r="K348" s="71"/>
      <c r="L348" s="72"/>
      <c r="M348" s="74"/>
      <c r="N348" s="54"/>
      <c r="O348" s="168"/>
      <c r="P348" s="169"/>
      <c r="Q348" s="169"/>
      <c r="R348" s="169"/>
      <c r="S348" s="170"/>
      <c r="T348" s="54"/>
      <c r="U348" s="54"/>
      <c r="V348" s="54"/>
    </row>
    <row r="349" spans="1:22" ht="15.75" x14ac:dyDescent="0.25">
      <c r="A349" s="75"/>
      <c r="C349" s="71"/>
      <c r="D349" s="70"/>
      <c r="E349" s="71"/>
      <c r="F349" s="72"/>
      <c r="G349" s="73"/>
      <c r="H349" s="73"/>
      <c r="I349" s="3">
        <f t="shared" si="5"/>
        <v>0</v>
      </c>
      <c r="J349" s="72"/>
      <c r="K349" s="71"/>
      <c r="L349" s="72"/>
      <c r="M349" s="74"/>
      <c r="N349" s="54"/>
      <c r="O349" s="168"/>
      <c r="P349" s="169"/>
      <c r="Q349" s="169"/>
      <c r="R349" s="169"/>
      <c r="S349" s="170"/>
      <c r="T349" s="54"/>
      <c r="U349" s="54"/>
      <c r="V349" s="54"/>
    </row>
    <row r="350" spans="1:22" ht="15.75" x14ac:dyDescent="0.25">
      <c r="A350" s="75"/>
      <c r="C350" s="71"/>
      <c r="D350" s="70"/>
      <c r="E350" s="71"/>
      <c r="F350" s="72"/>
      <c r="G350" s="73"/>
      <c r="H350" s="73"/>
      <c r="I350" s="3">
        <f t="shared" si="5"/>
        <v>0</v>
      </c>
      <c r="J350" s="72"/>
      <c r="K350" s="71"/>
      <c r="L350" s="72"/>
      <c r="M350" s="74"/>
      <c r="N350" s="54"/>
      <c r="O350" s="168"/>
      <c r="P350" s="169"/>
      <c r="Q350" s="169"/>
      <c r="R350" s="169"/>
      <c r="S350" s="170"/>
      <c r="T350" s="54"/>
      <c r="U350" s="54"/>
      <c r="V350" s="54"/>
    </row>
    <row r="351" spans="1:22" ht="15.75" x14ac:dyDescent="0.25">
      <c r="A351" s="75"/>
      <c r="C351" s="71"/>
      <c r="D351" s="70"/>
      <c r="E351" s="71"/>
      <c r="F351" s="72"/>
      <c r="G351" s="73"/>
      <c r="H351" s="73"/>
      <c r="I351" s="3">
        <f t="shared" si="5"/>
        <v>0</v>
      </c>
      <c r="J351" s="72"/>
      <c r="K351" s="71"/>
      <c r="L351" s="72"/>
      <c r="M351" s="74"/>
      <c r="N351" s="54"/>
      <c r="O351" s="168"/>
      <c r="P351" s="169"/>
      <c r="Q351" s="169"/>
      <c r="R351" s="169"/>
      <c r="S351" s="170"/>
      <c r="T351" s="54"/>
      <c r="U351" s="54"/>
      <c r="V351" s="54"/>
    </row>
    <row r="352" spans="1:22" ht="15.75" x14ac:dyDescent="0.25">
      <c r="A352" s="75"/>
      <c r="C352" s="71"/>
      <c r="D352" s="70"/>
      <c r="E352" s="71"/>
      <c r="F352" s="72"/>
      <c r="G352" s="73"/>
      <c r="H352" s="73"/>
      <c r="I352" s="3">
        <f t="shared" si="5"/>
        <v>0</v>
      </c>
      <c r="J352" s="72"/>
      <c r="K352" s="71"/>
      <c r="L352" s="72"/>
      <c r="M352" s="74"/>
      <c r="N352" s="54"/>
      <c r="O352" s="168"/>
      <c r="P352" s="169"/>
      <c r="Q352" s="169"/>
      <c r="R352" s="169"/>
      <c r="S352" s="170"/>
      <c r="T352" s="54"/>
      <c r="U352" s="54"/>
      <c r="V352" s="54"/>
    </row>
    <row r="353" spans="1:22" ht="15.75" x14ac:dyDescent="0.25">
      <c r="A353" s="75"/>
      <c r="C353" s="71"/>
      <c r="D353" s="70"/>
      <c r="E353" s="71"/>
      <c r="F353" s="72"/>
      <c r="G353" s="73"/>
      <c r="H353" s="73"/>
      <c r="I353" s="3">
        <f t="shared" si="5"/>
        <v>0</v>
      </c>
      <c r="J353" s="72"/>
      <c r="K353" s="71"/>
      <c r="L353" s="72"/>
      <c r="M353" s="74"/>
      <c r="N353" s="54"/>
      <c r="O353" s="168"/>
      <c r="P353" s="169"/>
      <c r="Q353" s="169"/>
      <c r="R353" s="169"/>
      <c r="S353" s="170"/>
      <c r="T353" s="54"/>
      <c r="U353" s="54"/>
      <c r="V353" s="54"/>
    </row>
    <row r="354" spans="1:22" ht="15.75" x14ac:dyDescent="0.25">
      <c r="A354" s="75"/>
      <c r="C354" s="71"/>
      <c r="D354" s="70"/>
      <c r="E354" s="71"/>
      <c r="F354" s="72"/>
      <c r="G354" s="73"/>
      <c r="H354" s="73"/>
      <c r="I354" s="3">
        <f t="shared" si="5"/>
        <v>0</v>
      </c>
      <c r="J354" s="72"/>
      <c r="K354" s="71"/>
      <c r="L354" s="72"/>
      <c r="M354" s="74"/>
      <c r="N354" s="54"/>
      <c r="O354" s="168"/>
      <c r="P354" s="169"/>
      <c r="Q354" s="169"/>
      <c r="R354" s="169"/>
      <c r="S354" s="170"/>
      <c r="T354" s="54"/>
      <c r="U354" s="54"/>
      <c r="V354" s="54"/>
    </row>
    <row r="355" spans="1:22" ht="15.75" x14ac:dyDescent="0.25">
      <c r="A355" s="75"/>
      <c r="C355" s="71"/>
      <c r="D355" s="70"/>
      <c r="E355" s="71"/>
      <c r="F355" s="72"/>
      <c r="G355" s="73"/>
      <c r="H355" s="73"/>
      <c r="I355" s="3">
        <f t="shared" si="5"/>
        <v>0</v>
      </c>
      <c r="J355" s="72"/>
      <c r="K355" s="71"/>
      <c r="L355" s="72"/>
      <c r="M355" s="74"/>
      <c r="N355" s="54"/>
      <c r="O355" s="168"/>
      <c r="P355" s="169"/>
      <c r="Q355" s="169"/>
      <c r="R355" s="169"/>
      <c r="S355" s="170"/>
      <c r="T355" s="54"/>
      <c r="U355" s="54"/>
      <c r="V355" s="54"/>
    </row>
    <row r="356" spans="1:22" ht="15.75" x14ac:dyDescent="0.25">
      <c r="A356" s="75"/>
      <c r="C356" s="71"/>
      <c r="D356" s="70"/>
      <c r="E356" s="71"/>
      <c r="F356" s="72"/>
      <c r="G356" s="73"/>
      <c r="H356" s="73"/>
      <c r="I356" s="3">
        <f t="shared" si="5"/>
        <v>0</v>
      </c>
      <c r="J356" s="72"/>
      <c r="K356" s="71"/>
      <c r="L356" s="72"/>
      <c r="M356" s="74"/>
      <c r="N356" s="54"/>
      <c r="O356" s="168"/>
      <c r="P356" s="169"/>
      <c r="Q356" s="169"/>
      <c r="R356" s="169"/>
      <c r="S356" s="170"/>
      <c r="T356" s="54"/>
      <c r="U356" s="54"/>
      <c r="V356" s="54"/>
    </row>
    <row r="357" spans="1:22" ht="15.75" x14ac:dyDescent="0.25">
      <c r="A357" s="75"/>
      <c r="C357" s="71"/>
      <c r="D357" s="70"/>
      <c r="E357" s="71"/>
      <c r="F357" s="72"/>
      <c r="G357" s="73"/>
      <c r="H357" s="73"/>
      <c r="I357" s="3">
        <f t="shared" si="5"/>
        <v>0</v>
      </c>
      <c r="J357" s="72"/>
      <c r="K357" s="71"/>
      <c r="L357" s="72"/>
      <c r="M357" s="74"/>
      <c r="N357" s="54"/>
      <c r="O357" s="168"/>
      <c r="P357" s="169"/>
      <c r="Q357" s="169"/>
      <c r="R357" s="169"/>
      <c r="S357" s="170"/>
      <c r="T357" s="54"/>
      <c r="U357" s="54"/>
      <c r="V357" s="54"/>
    </row>
    <row r="358" spans="1:22" ht="15.75" x14ac:dyDescent="0.25">
      <c r="A358" s="75"/>
      <c r="C358" s="71"/>
      <c r="D358" s="70"/>
      <c r="E358" s="71"/>
      <c r="F358" s="72"/>
      <c r="G358" s="73"/>
      <c r="H358" s="73"/>
      <c r="I358" s="3">
        <f t="shared" si="5"/>
        <v>0</v>
      </c>
      <c r="J358" s="72"/>
      <c r="K358" s="71"/>
      <c r="L358" s="72"/>
      <c r="M358" s="74"/>
      <c r="N358" s="54"/>
      <c r="O358" s="168"/>
      <c r="P358" s="169"/>
      <c r="Q358" s="169"/>
      <c r="R358" s="169"/>
      <c r="S358" s="170"/>
      <c r="T358" s="54"/>
      <c r="U358" s="54"/>
      <c r="V358" s="54"/>
    </row>
    <row r="359" spans="1:22" ht="15.75" x14ac:dyDescent="0.25">
      <c r="A359" s="75"/>
      <c r="C359" s="71"/>
      <c r="D359" s="70"/>
      <c r="E359" s="71"/>
      <c r="F359" s="72"/>
      <c r="G359" s="73"/>
      <c r="H359" s="73"/>
      <c r="I359" s="3">
        <f t="shared" si="5"/>
        <v>0</v>
      </c>
      <c r="J359" s="72"/>
      <c r="K359" s="71"/>
      <c r="L359" s="72"/>
      <c r="M359" s="74"/>
      <c r="N359" s="54"/>
      <c r="O359" s="168"/>
      <c r="P359" s="169"/>
      <c r="Q359" s="169"/>
      <c r="R359" s="169"/>
      <c r="S359" s="170"/>
      <c r="T359" s="54"/>
      <c r="U359" s="54"/>
      <c r="V359" s="54"/>
    </row>
    <row r="360" spans="1:22" ht="15.75" x14ac:dyDescent="0.25">
      <c r="A360" s="75"/>
      <c r="C360" s="71"/>
      <c r="D360" s="70"/>
      <c r="E360" s="71"/>
      <c r="F360" s="72"/>
      <c r="G360" s="73"/>
      <c r="H360" s="73"/>
      <c r="I360" s="3">
        <f t="shared" si="5"/>
        <v>0</v>
      </c>
      <c r="J360" s="72"/>
      <c r="K360" s="71"/>
      <c r="L360" s="72"/>
      <c r="M360" s="74"/>
      <c r="N360" s="54"/>
      <c r="O360" s="168"/>
      <c r="P360" s="169"/>
      <c r="Q360" s="169"/>
      <c r="R360" s="169"/>
      <c r="S360" s="170"/>
      <c r="T360" s="54"/>
      <c r="U360" s="54"/>
      <c r="V360" s="54"/>
    </row>
    <row r="361" spans="1:22" ht="15.75" x14ac:dyDescent="0.25">
      <c r="A361" s="75"/>
      <c r="C361" s="71"/>
      <c r="D361" s="70"/>
      <c r="E361" s="71"/>
      <c r="F361" s="72"/>
      <c r="G361" s="73"/>
      <c r="H361" s="73"/>
      <c r="I361" s="3">
        <f t="shared" si="5"/>
        <v>0</v>
      </c>
      <c r="J361" s="72"/>
      <c r="K361" s="71"/>
      <c r="L361" s="72"/>
      <c r="M361" s="74"/>
      <c r="N361" s="54"/>
      <c r="O361" s="168"/>
      <c r="P361" s="169"/>
      <c r="Q361" s="169"/>
      <c r="R361" s="169"/>
      <c r="S361" s="170"/>
      <c r="T361" s="54"/>
      <c r="U361" s="54"/>
      <c r="V361" s="54"/>
    </row>
    <row r="362" spans="1:22" ht="15.75" x14ac:dyDescent="0.25">
      <c r="A362" s="75"/>
      <c r="C362" s="71"/>
      <c r="D362" s="70"/>
      <c r="E362" s="71"/>
      <c r="F362" s="72"/>
      <c r="G362" s="73"/>
      <c r="H362" s="73"/>
      <c r="I362" s="3">
        <f t="shared" si="5"/>
        <v>0</v>
      </c>
      <c r="J362" s="72"/>
      <c r="K362" s="71"/>
      <c r="L362" s="72"/>
      <c r="M362" s="74"/>
      <c r="N362" s="54"/>
      <c r="O362" s="168"/>
      <c r="P362" s="169"/>
      <c r="Q362" s="169"/>
      <c r="R362" s="169"/>
      <c r="S362" s="170"/>
      <c r="T362" s="54"/>
      <c r="U362" s="54"/>
      <c r="V362" s="54"/>
    </row>
    <row r="363" spans="1:22" ht="15.75" x14ac:dyDescent="0.25">
      <c r="A363" s="75"/>
      <c r="C363" s="71"/>
      <c r="D363" s="70"/>
      <c r="E363" s="71"/>
      <c r="F363" s="72"/>
      <c r="G363" s="73"/>
      <c r="H363" s="73"/>
      <c r="I363" s="3">
        <f t="shared" si="5"/>
        <v>0</v>
      </c>
      <c r="J363" s="72"/>
      <c r="K363" s="71"/>
      <c r="L363" s="72"/>
      <c r="M363" s="74"/>
      <c r="N363" s="54"/>
      <c r="O363" s="168"/>
      <c r="P363" s="169"/>
      <c r="Q363" s="169"/>
      <c r="R363" s="169"/>
      <c r="S363" s="170"/>
      <c r="T363" s="54"/>
      <c r="U363" s="54"/>
      <c r="V363" s="54"/>
    </row>
    <row r="364" spans="1:22" ht="15.75" x14ac:dyDescent="0.25">
      <c r="A364" s="75"/>
      <c r="C364" s="71"/>
      <c r="D364" s="70"/>
      <c r="E364" s="71"/>
      <c r="F364" s="72"/>
      <c r="G364" s="73"/>
      <c r="H364" s="73"/>
      <c r="I364" s="3">
        <f t="shared" si="5"/>
        <v>0</v>
      </c>
      <c r="J364" s="72"/>
      <c r="K364" s="71"/>
      <c r="L364" s="72"/>
      <c r="M364" s="74"/>
      <c r="N364" s="54"/>
      <c r="O364" s="168"/>
      <c r="P364" s="169"/>
      <c r="Q364" s="169"/>
      <c r="R364" s="169"/>
      <c r="S364" s="170"/>
      <c r="T364" s="54"/>
      <c r="U364" s="54"/>
      <c r="V364" s="54"/>
    </row>
    <row r="365" spans="1:22" ht="15.75" x14ac:dyDescent="0.25">
      <c r="A365" s="75"/>
      <c r="C365" s="71"/>
      <c r="D365" s="70"/>
      <c r="E365" s="71"/>
      <c r="F365" s="72"/>
      <c r="G365" s="73"/>
      <c r="H365" s="73"/>
      <c r="I365" s="3">
        <f t="shared" si="5"/>
        <v>0</v>
      </c>
      <c r="J365" s="72"/>
      <c r="K365" s="71"/>
      <c r="L365" s="72"/>
      <c r="M365" s="74"/>
      <c r="N365" s="54"/>
      <c r="O365" s="168"/>
      <c r="P365" s="169"/>
      <c r="Q365" s="169"/>
      <c r="R365" s="169"/>
      <c r="S365" s="170"/>
      <c r="T365" s="54"/>
      <c r="U365" s="54"/>
      <c r="V365" s="54"/>
    </row>
    <row r="366" spans="1:22" ht="15.75" x14ac:dyDescent="0.25">
      <c r="A366" s="75"/>
      <c r="C366" s="71"/>
      <c r="D366" s="70"/>
      <c r="E366" s="71"/>
      <c r="F366" s="72"/>
      <c r="G366" s="73"/>
      <c r="H366" s="73"/>
      <c r="I366" s="3">
        <f t="shared" si="5"/>
        <v>0</v>
      </c>
      <c r="J366" s="72"/>
      <c r="K366" s="71"/>
      <c r="L366" s="72"/>
      <c r="M366" s="74"/>
      <c r="N366" s="54"/>
      <c r="O366" s="168"/>
      <c r="P366" s="169"/>
      <c r="Q366" s="169"/>
      <c r="R366" s="169"/>
      <c r="S366" s="170"/>
      <c r="T366" s="54"/>
      <c r="U366" s="54"/>
      <c r="V366" s="54"/>
    </row>
    <row r="367" spans="1:22" ht="15.75" x14ac:dyDescent="0.25">
      <c r="A367" s="75"/>
      <c r="C367" s="71"/>
      <c r="D367" s="70"/>
      <c r="E367" s="71"/>
      <c r="F367" s="72"/>
      <c r="G367" s="73"/>
      <c r="H367" s="73"/>
      <c r="I367" s="3">
        <f t="shared" si="5"/>
        <v>0</v>
      </c>
      <c r="J367" s="72"/>
      <c r="K367" s="71"/>
      <c r="L367" s="72"/>
      <c r="M367" s="74"/>
      <c r="N367" s="54"/>
      <c r="O367" s="168"/>
      <c r="P367" s="169"/>
      <c r="Q367" s="169"/>
      <c r="R367" s="169"/>
      <c r="S367" s="170"/>
      <c r="T367" s="54"/>
      <c r="U367" s="54"/>
      <c r="V367" s="54"/>
    </row>
    <row r="368" spans="1:22" ht="15.75" x14ac:dyDescent="0.25">
      <c r="A368" s="75"/>
      <c r="C368" s="71"/>
      <c r="D368" s="70"/>
      <c r="E368" s="71"/>
      <c r="F368" s="72"/>
      <c r="G368" s="73"/>
      <c r="H368" s="73"/>
      <c r="I368" s="3">
        <f t="shared" si="5"/>
        <v>0</v>
      </c>
      <c r="J368" s="72"/>
      <c r="K368" s="71"/>
      <c r="L368" s="72"/>
      <c r="M368" s="74"/>
      <c r="N368" s="54"/>
      <c r="O368" s="168"/>
      <c r="P368" s="169"/>
      <c r="Q368" s="169"/>
      <c r="R368" s="169"/>
      <c r="S368" s="170"/>
      <c r="T368" s="54"/>
      <c r="U368" s="54"/>
      <c r="V368" s="54"/>
    </row>
    <row r="369" spans="1:22" ht="15.75" x14ac:dyDescent="0.25">
      <c r="A369" s="75"/>
      <c r="C369" s="71"/>
      <c r="D369" s="70"/>
      <c r="E369" s="71"/>
      <c r="F369" s="72"/>
      <c r="G369" s="73"/>
      <c r="H369" s="73"/>
      <c r="I369" s="3">
        <f t="shared" si="5"/>
        <v>0</v>
      </c>
      <c r="J369" s="72"/>
      <c r="K369" s="71"/>
      <c r="L369" s="72"/>
      <c r="M369" s="74"/>
      <c r="N369" s="54"/>
      <c r="O369" s="168"/>
      <c r="P369" s="169"/>
      <c r="Q369" s="169"/>
      <c r="R369" s="169"/>
      <c r="S369" s="170"/>
      <c r="T369" s="54"/>
      <c r="U369" s="54"/>
      <c r="V369" s="54"/>
    </row>
    <row r="370" spans="1:22" ht="15.75" x14ac:dyDescent="0.25">
      <c r="A370" s="75"/>
      <c r="C370" s="71"/>
      <c r="D370" s="70"/>
      <c r="E370" s="71"/>
      <c r="F370" s="72"/>
      <c r="G370" s="73"/>
      <c r="H370" s="73"/>
      <c r="I370" s="3">
        <f t="shared" si="5"/>
        <v>0</v>
      </c>
      <c r="J370" s="72"/>
      <c r="K370" s="71"/>
      <c r="L370" s="72"/>
      <c r="M370" s="74"/>
      <c r="N370" s="54"/>
      <c r="O370" s="168"/>
      <c r="P370" s="169"/>
      <c r="Q370" s="169"/>
      <c r="R370" s="169"/>
      <c r="S370" s="170"/>
      <c r="T370" s="54"/>
      <c r="U370" s="54"/>
      <c r="V370" s="54"/>
    </row>
    <row r="371" spans="1:22" ht="15.75" x14ac:dyDescent="0.25">
      <c r="A371" s="75"/>
      <c r="C371" s="71"/>
      <c r="D371" s="70"/>
      <c r="E371" s="71"/>
      <c r="F371" s="72"/>
      <c r="G371" s="73"/>
      <c r="H371" s="73"/>
      <c r="I371" s="3">
        <f t="shared" si="5"/>
        <v>0</v>
      </c>
      <c r="J371" s="72"/>
      <c r="K371" s="71"/>
      <c r="L371" s="72"/>
      <c r="M371" s="74"/>
      <c r="N371" s="54"/>
      <c r="O371" s="168"/>
      <c r="P371" s="169"/>
      <c r="Q371" s="169"/>
      <c r="R371" s="169"/>
      <c r="S371" s="170"/>
      <c r="T371" s="54"/>
      <c r="U371" s="54"/>
      <c r="V371" s="54"/>
    </row>
    <row r="372" spans="1:22" ht="15.75" x14ac:dyDescent="0.25">
      <c r="A372" s="75"/>
      <c r="C372" s="71"/>
      <c r="D372" s="70"/>
      <c r="E372" s="71"/>
      <c r="F372" s="72"/>
      <c r="G372" s="73"/>
      <c r="H372" s="73"/>
      <c r="I372" s="3">
        <f t="shared" si="5"/>
        <v>0</v>
      </c>
      <c r="J372" s="72"/>
      <c r="K372" s="71"/>
      <c r="L372" s="72"/>
      <c r="M372" s="74"/>
      <c r="N372" s="54"/>
      <c r="O372" s="168"/>
      <c r="P372" s="169"/>
      <c r="Q372" s="169"/>
      <c r="R372" s="169"/>
      <c r="S372" s="170"/>
      <c r="T372" s="54"/>
      <c r="U372" s="54"/>
      <c r="V372" s="54"/>
    </row>
    <row r="373" spans="1:22" ht="15.75" x14ac:dyDescent="0.25">
      <c r="A373" s="75"/>
      <c r="C373" s="71"/>
      <c r="D373" s="70"/>
      <c r="E373" s="71"/>
      <c r="F373" s="72"/>
      <c r="G373" s="73"/>
      <c r="H373" s="73"/>
      <c r="I373" s="3">
        <f t="shared" si="5"/>
        <v>0</v>
      </c>
      <c r="J373" s="72"/>
      <c r="K373" s="71"/>
      <c r="L373" s="72"/>
      <c r="M373" s="74"/>
      <c r="N373" s="54"/>
      <c r="O373" s="168"/>
      <c r="P373" s="169"/>
      <c r="Q373" s="169"/>
      <c r="R373" s="169"/>
      <c r="S373" s="170"/>
      <c r="T373" s="54"/>
      <c r="U373" s="54"/>
      <c r="V373" s="54"/>
    </row>
    <row r="374" spans="1:22" ht="15.75" x14ac:dyDescent="0.25">
      <c r="A374" s="75"/>
      <c r="C374" s="71"/>
      <c r="D374" s="70"/>
      <c r="E374" s="71"/>
      <c r="F374" s="72"/>
      <c r="G374" s="73"/>
      <c r="H374" s="73"/>
      <c r="I374" s="3">
        <f t="shared" si="5"/>
        <v>0</v>
      </c>
      <c r="J374" s="72"/>
      <c r="K374" s="71"/>
      <c r="L374" s="72"/>
      <c r="M374" s="74"/>
      <c r="N374" s="54"/>
      <c r="O374" s="168"/>
      <c r="P374" s="169"/>
      <c r="Q374" s="169"/>
      <c r="R374" s="169"/>
      <c r="S374" s="170"/>
      <c r="T374" s="54"/>
      <c r="U374" s="54"/>
      <c r="V374" s="54"/>
    </row>
    <row r="375" spans="1:22" ht="15.75" x14ac:dyDescent="0.25">
      <c r="A375" s="75"/>
      <c r="C375" s="71"/>
      <c r="D375" s="70"/>
      <c r="E375" s="71"/>
      <c r="F375" s="72"/>
      <c r="G375" s="73"/>
      <c r="H375" s="73"/>
      <c r="I375" s="3">
        <f t="shared" si="5"/>
        <v>0</v>
      </c>
      <c r="J375" s="72"/>
      <c r="K375" s="71"/>
      <c r="L375" s="72"/>
      <c r="M375" s="74"/>
      <c r="N375" s="54"/>
      <c r="O375" s="168"/>
      <c r="P375" s="169"/>
      <c r="Q375" s="169"/>
      <c r="R375" s="169"/>
      <c r="S375" s="170"/>
      <c r="T375" s="54"/>
      <c r="U375" s="54"/>
      <c r="V375" s="54"/>
    </row>
    <row r="376" spans="1:22" ht="15.75" x14ac:dyDescent="0.25">
      <c r="A376" s="75"/>
      <c r="C376" s="71"/>
      <c r="D376" s="70"/>
      <c r="E376" s="71"/>
      <c r="F376" s="72"/>
      <c r="G376" s="73"/>
      <c r="H376" s="73"/>
      <c r="I376" s="3">
        <f t="shared" si="5"/>
        <v>0</v>
      </c>
      <c r="J376" s="72"/>
      <c r="K376" s="71"/>
      <c r="L376" s="72"/>
      <c r="M376" s="74"/>
      <c r="N376" s="54"/>
      <c r="O376" s="168"/>
      <c r="P376" s="169"/>
      <c r="Q376" s="169"/>
      <c r="R376" s="169"/>
      <c r="S376" s="170"/>
      <c r="T376" s="54"/>
      <c r="U376" s="54"/>
      <c r="V376" s="54"/>
    </row>
    <row r="377" spans="1:22" ht="15.75" x14ac:dyDescent="0.25">
      <c r="A377" s="75"/>
      <c r="C377" s="71"/>
      <c r="D377" s="70"/>
      <c r="E377" s="71"/>
      <c r="F377" s="72"/>
      <c r="G377" s="73"/>
      <c r="H377" s="73"/>
      <c r="I377" s="3">
        <f t="shared" si="5"/>
        <v>0</v>
      </c>
      <c r="J377" s="72"/>
      <c r="K377" s="71"/>
      <c r="L377" s="72"/>
      <c r="M377" s="74"/>
      <c r="N377" s="54"/>
      <c r="O377" s="168"/>
      <c r="P377" s="169"/>
      <c r="Q377" s="169"/>
      <c r="R377" s="169"/>
      <c r="S377" s="170"/>
      <c r="T377" s="54"/>
      <c r="U377" s="54"/>
      <c r="V377" s="54"/>
    </row>
    <row r="378" spans="1:22" ht="15.75" x14ac:dyDescent="0.25">
      <c r="A378" s="75"/>
      <c r="C378" s="71"/>
      <c r="D378" s="70"/>
      <c r="E378" s="71"/>
      <c r="F378" s="72"/>
      <c r="G378" s="73"/>
      <c r="H378" s="73"/>
      <c r="I378" s="3">
        <f t="shared" si="5"/>
        <v>0</v>
      </c>
      <c r="J378" s="72"/>
      <c r="K378" s="71"/>
      <c r="L378" s="72"/>
      <c r="M378" s="74"/>
      <c r="N378" s="54"/>
      <c r="O378" s="168"/>
      <c r="P378" s="169"/>
      <c r="Q378" s="169"/>
      <c r="R378" s="169"/>
      <c r="S378" s="170"/>
      <c r="T378" s="54"/>
      <c r="U378" s="54"/>
      <c r="V378" s="54"/>
    </row>
    <row r="379" spans="1:22" ht="15.75" x14ac:dyDescent="0.25">
      <c r="A379" s="75"/>
      <c r="C379" s="71"/>
      <c r="D379" s="70"/>
      <c r="E379" s="71"/>
      <c r="F379" s="72"/>
      <c r="G379" s="73"/>
      <c r="H379" s="73"/>
      <c r="I379" s="3">
        <f t="shared" si="5"/>
        <v>0</v>
      </c>
      <c r="J379" s="72"/>
      <c r="K379" s="71"/>
      <c r="L379" s="72"/>
      <c r="M379" s="74"/>
      <c r="N379" s="54"/>
      <c r="O379" s="168"/>
      <c r="P379" s="169"/>
      <c r="Q379" s="169"/>
      <c r="R379" s="169"/>
      <c r="S379" s="170"/>
      <c r="T379" s="54"/>
      <c r="U379" s="54"/>
      <c r="V379" s="54"/>
    </row>
    <row r="380" spans="1:22" ht="15.75" x14ac:dyDescent="0.25">
      <c r="A380" s="75"/>
      <c r="C380" s="71"/>
      <c r="D380" s="70"/>
      <c r="E380" s="71"/>
      <c r="F380" s="72"/>
      <c r="G380" s="73"/>
      <c r="H380" s="73"/>
      <c r="I380" s="3">
        <f t="shared" si="5"/>
        <v>0</v>
      </c>
      <c r="J380" s="72"/>
      <c r="K380" s="71"/>
      <c r="L380" s="72"/>
      <c r="M380" s="74"/>
      <c r="N380" s="54"/>
      <c r="O380" s="168"/>
      <c r="P380" s="169"/>
      <c r="Q380" s="169"/>
      <c r="R380" s="169"/>
      <c r="S380" s="170"/>
      <c r="T380" s="54"/>
      <c r="U380" s="54"/>
      <c r="V380" s="54"/>
    </row>
    <row r="381" spans="1:22" ht="15.75" x14ac:dyDescent="0.25">
      <c r="A381" s="75"/>
      <c r="C381" s="71"/>
      <c r="D381" s="70"/>
      <c r="E381" s="71"/>
      <c r="F381" s="72"/>
      <c r="G381" s="73"/>
      <c r="H381" s="73"/>
      <c r="I381" s="3">
        <f t="shared" si="5"/>
        <v>0</v>
      </c>
      <c r="J381" s="72"/>
      <c r="K381" s="71"/>
      <c r="L381" s="72"/>
      <c r="M381" s="74"/>
      <c r="N381" s="54"/>
      <c r="O381" s="168"/>
      <c r="P381" s="169"/>
      <c r="Q381" s="169"/>
      <c r="R381" s="169"/>
      <c r="S381" s="170"/>
      <c r="T381" s="54"/>
      <c r="U381" s="54"/>
      <c r="V381" s="54"/>
    </row>
    <row r="382" spans="1:22" ht="15.75" x14ac:dyDescent="0.25">
      <c r="A382" s="75"/>
      <c r="C382" s="71"/>
      <c r="D382" s="70"/>
      <c r="E382" s="71"/>
      <c r="F382" s="72"/>
      <c r="G382" s="73"/>
      <c r="H382" s="73"/>
      <c r="I382" s="3">
        <f t="shared" si="5"/>
        <v>0</v>
      </c>
      <c r="J382" s="72"/>
      <c r="K382" s="71"/>
      <c r="L382" s="72"/>
      <c r="M382" s="74"/>
      <c r="N382" s="54"/>
      <c r="O382" s="168"/>
      <c r="P382" s="169"/>
      <c r="Q382" s="169"/>
      <c r="R382" s="169"/>
      <c r="S382" s="170"/>
      <c r="T382" s="54"/>
      <c r="U382" s="54"/>
      <c r="V382" s="54"/>
    </row>
    <row r="383" spans="1:22" ht="15.75" x14ac:dyDescent="0.25">
      <c r="A383" s="75"/>
      <c r="C383" s="71"/>
      <c r="D383" s="70"/>
      <c r="E383" s="71"/>
      <c r="F383" s="72"/>
      <c r="G383" s="73"/>
      <c r="H383" s="73"/>
      <c r="I383" s="3">
        <f t="shared" si="5"/>
        <v>0</v>
      </c>
      <c r="J383" s="72"/>
      <c r="K383" s="71"/>
      <c r="L383" s="72"/>
      <c r="M383" s="74"/>
      <c r="N383" s="54"/>
      <c r="O383" s="168"/>
      <c r="P383" s="169"/>
      <c r="Q383" s="169"/>
      <c r="R383" s="169"/>
      <c r="S383" s="170"/>
      <c r="T383" s="54"/>
      <c r="U383" s="54"/>
      <c r="V383" s="54"/>
    </row>
    <row r="384" spans="1:22" ht="15.75" x14ac:dyDescent="0.25">
      <c r="A384" s="75"/>
      <c r="C384" s="71"/>
      <c r="D384" s="70"/>
      <c r="E384" s="71"/>
      <c r="F384" s="72"/>
      <c r="G384" s="73"/>
      <c r="H384" s="73"/>
      <c r="I384" s="3">
        <f t="shared" si="5"/>
        <v>0</v>
      </c>
      <c r="J384" s="72"/>
      <c r="K384" s="71"/>
      <c r="L384" s="72"/>
      <c r="M384" s="74"/>
      <c r="N384" s="54"/>
      <c r="O384" s="168"/>
      <c r="P384" s="169"/>
      <c r="Q384" s="169"/>
      <c r="R384" s="169"/>
      <c r="S384" s="170"/>
      <c r="T384" s="54"/>
      <c r="U384" s="54"/>
      <c r="V384" s="54"/>
    </row>
    <row r="385" spans="1:22" ht="15.75" x14ac:dyDescent="0.25">
      <c r="A385" s="75"/>
      <c r="C385" s="71"/>
      <c r="D385" s="70"/>
      <c r="E385" s="71"/>
      <c r="F385" s="72"/>
      <c r="G385" s="73"/>
      <c r="H385" s="73"/>
      <c r="I385" s="3">
        <f t="shared" si="5"/>
        <v>0</v>
      </c>
      <c r="J385" s="72"/>
      <c r="K385" s="71"/>
      <c r="L385" s="72"/>
      <c r="M385" s="74"/>
      <c r="N385" s="54"/>
      <c r="O385" s="168"/>
      <c r="P385" s="169"/>
      <c r="Q385" s="169"/>
      <c r="R385" s="169"/>
      <c r="S385" s="170"/>
      <c r="T385" s="54"/>
      <c r="U385" s="54"/>
      <c r="V385" s="54"/>
    </row>
    <row r="386" spans="1:22" ht="15.75" x14ac:dyDescent="0.25">
      <c r="A386" s="75"/>
      <c r="C386" s="71"/>
      <c r="D386" s="70"/>
      <c r="E386" s="71"/>
      <c r="F386" s="72"/>
      <c r="G386" s="73"/>
      <c r="H386" s="73"/>
      <c r="I386" s="3">
        <f t="shared" si="5"/>
        <v>0</v>
      </c>
      <c r="J386" s="72"/>
      <c r="K386" s="71"/>
      <c r="L386" s="72"/>
      <c r="M386" s="74"/>
      <c r="N386" s="54"/>
      <c r="O386" s="168"/>
      <c r="P386" s="169"/>
      <c r="Q386" s="169"/>
      <c r="R386" s="169"/>
      <c r="S386" s="170"/>
      <c r="T386" s="54"/>
      <c r="U386" s="54"/>
      <c r="V386" s="54"/>
    </row>
    <row r="387" spans="1:22" ht="15.75" x14ac:dyDescent="0.25">
      <c r="A387" s="75"/>
      <c r="C387" s="71"/>
      <c r="D387" s="70"/>
      <c r="E387" s="71"/>
      <c r="F387" s="72"/>
      <c r="G387" s="73"/>
      <c r="H387" s="73"/>
      <c r="I387" s="3">
        <f t="shared" si="5"/>
        <v>0</v>
      </c>
      <c r="J387" s="72"/>
      <c r="K387" s="71"/>
      <c r="L387" s="72"/>
      <c r="M387" s="74"/>
      <c r="N387" s="54"/>
      <c r="O387" s="168"/>
      <c r="P387" s="169"/>
      <c r="Q387" s="169"/>
      <c r="R387" s="169"/>
      <c r="S387" s="170"/>
      <c r="T387" s="54"/>
      <c r="U387" s="54"/>
      <c r="V387" s="54"/>
    </row>
    <row r="388" spans="1:22" ht="15.75" x14ac:dyDescent="0.25">
      <c r="A388" s="75"/>
      <c r="C388" s="71"/>
      <c r="D388" s="70"/>
      <c r="E388" s="71"/>
      <c r="F388" s="72"/>
      <c r="G388" s="73"/>
      <c r="H388" s="73"/>
      <c r="I388" s="3">
        <f t="shared" si="5"/>
        <v>0</v>
      </c>
      <c r="J388" s="72"/>
      <c r="K388" s="71"/>
      <c r="L388" s="72"/>
      <c r="M388" s="74"/>
      <c r="N388" s="54"/>
      <c r="O388" s="168"/>
      <c r="P388" s="169"/>
      <c r="Q388" s="169"/>
      <c r="R388" s="169"/>
      <c r="S388" s="170"/>
      <c r="T388" s="54"/>
      <c r="U388" s="54"/>
      <c r="V388" s="54"/>
    </row>
    <row r="389" spans="1:22" ht="15.75" x14ac:dyDescent="0.25">
      <c r="A389" s="75"/>
      <c r="C389" s="71"/>
      <c r="D389" s="70"/>
      <c r="E389" s="71"/>
      <c r="F389" s="72"/>
      <c r="G389" s="73"/>
      <c r="H389" s="73"/>
      <c r="I389" s="3">
        <f t="shared" si="5"/>
        <v>0</v>
      </c>
      <c r="J389" s="72"/>
      <c r="K389" s="71"/>
      <c r="L389" s="72"/>
      <c r="M389" s="74"/>
      <c r="N389" s="54"/>
      <c r="O389" s="168"/>
      <c r="P389" s="169"/>
      <c r="Q389" s="169"/>
      <c r="R389" s="169"/>
      <c r="S389" s="170"/>
      <c r="T389" s="54"/>
      <c r="U389" s="54"/>
      <c r="V389" s="54"/>
    </row>
    <row r="390" spans="1:22" ht="15.75" x14ac:dyDescent="0.25">
      <c r="A390" s="75"/>
      <c r="C390" s="71"/>
      <c r="D390" s="70"/>
      <c r="E390" s="71"/>
      <c r="F390" s="72"/>
      <c r="G390" s="73"/>
      <c r="H390" s="73"/>
      <c r="I390" s="3">
        <f t="shared" si="5"/>
        <v>0</v>
      </c>
      <c r="J390" s="72"/>
      <c r="K390" s="71"/>
      <c r="L390" s="72"/>
      <c r="M390" s="74"/>
      <c r="N390" s="54"/>
      <c r="O390" s="168"/>
      <c r="P390" s="169"/>
      <c r="Q390" s="169"/>
      <c r="R390" s="169"/>
      <c r="S390" s="170"/>
      <c r="T390" s="54"/>
      <c r="U390" s="54"/>
      <c r="V390" s="54"/>
    </row>
    <row r="391" spans="1:22" ht="15.75" x14ac:dyDescent="0.25">
      <c r="A391" s="75"/>
      <c r="C391" s="71"/>
      <c r="D391" s="70"/>
      <c r="E391" s="71"/>
      <c r="F391" s="72"/>
      <c r="G391" s="73"/>
      <c r="H391" s="73"/>
      <c r="I391" s="3">
        <f t="shared" ref="I391:I454" si="6">H391-G391</f>
        <v>0</v>
      </c>
      <c r="J391" s="72"/>
      <c r="K391" s="71"/>
      <c r="L391" s="72"/>
      <c r="M391" s="74"/>
      <c r="N391" s="54"/>
      <c r="O391" s="168"/>
      <c r="P391" s="169"/>
      <c r="Q391" s="169"/>
      <c r="R391" s="169"/>
      <c r="S391" s="170"/>
      <c r="T391" s="54"/>
      <c r="U391" s="54"/>
      <c r="V391" s="54"/>
    </row>
    <row r="392" spans="1:22" ht="15.75" x14ac:dyDescent="0.25">
      <c r="A392" s="75"/>
      <c r="C392" s="71"/>
      <c r="D392" s="70"/>
      <c r="E392" s="71"/>
      <c r="F392" s="72"/>
      <c r="G392" s="73"/>
      <c r="H392" s="73"/>
      <c r="I392" s="3">
        <f t="shared" si="6"/>
        <v>0</v>
      </c>
      <c r="J392" s="72"/>
      <c r="K392" s="71"/>
      <c r="L392" s="72"/>
      <c r="M392" s="74"/>
      <c r="N392" s="54"/>
      <c r="O392" s="168"/>
      <c r="P392" s="169"/>
      <c r="Q392" s="169"/>
      <c r="R392" s="169"/>
      <c r="S392" s="170"/>
      <c r="T392" s="54"/>
      <c r="U392" s="54"/>
      <c r="V392" s="54"/>
    </row>
    <row r="393" spans="1:22" ht="15.75" x14ac:dyDescent="0.25">
      <c r="A393" s="75"/>
      <c r="C393" s="71"/>
      <c r="D393" s="70"/>
      <c r="E393" s="71"/>
      <c r="F393" s="72"/>
      <c r="G393" s="73"/>
      <c r="H393" s="73"/>
      <c r="I393" s="3">
        <f t="shared" si="6"/>
        <v>0</v>
      </c>
      <c r="J393" s="72"/>
      <c r="K393" s="71"/>
      <c r="L393" s="72"/>
      <c r="M393" s="74"/>
      <c r="N393" s="54"/>
      <c r="O393" s="168"/>
      <c r="P393" s="169"/>
      <c r="Q393" s="169"/>
      <c r="R393" s="169"/>
      <c r="S393" s="170"/>
      <c r="T393" s="54"/>
      <c r="U393" s="54"/>
      <c r="V393" s="54"/>
    </row>
    <row r="394" spans="1:22" ht="15.75" x14ac:dyDescent="0.25">
      <c r="A394" s="75"/>
      <c r="C394" s="71"/>
      <c r="D394" s="70"/>
      <c r="E394" s="71"/>
      <c r="F394" s="72"/>
      <c r="G394" s="73"/>
      <c r="H394" s="73"/>
      <c r="I394" s="3">
        <f t="shared" si="6"/>
        <v>0</v>
      </c>
      <c r="J394" s="72"/>
      <c r="K394" s="71"/>
      <c r="L394" s="72"/>
      <c r="M394" s="74"/>
      <c r="N394" s="54"/>
      <c r="O394" s="168"/>
      <c r="P394" s="169"/>
      <c r="Q394" s="169"/>
      <c r="R394" s="169"/>
      <c r="S394" s="170"/>
      <c r="T394" s="54"/>
      <c r="U394" s="54"/>
      <c r="V394" s="54"/>
    </row>
    <row r="395" spans="1:22" ht="15.75" x14ac:dyDescent="0.25">
      <c r="A395" s="75"/>
      <c r="C395" s="71"/>
      <c r="D395" s="70"/>
      <c r="E395" s="71"/>
      <c r="F395" s="72"/>
      <c r="G395" s="73"/>
      <c r="H395" s="73"/>
      <c r="I395" s="3">
        <f t="shared" si="6"/>
        <v>0</v>
      </c>
      <c r="J395" s="72"/>
      <c r="K395" s="71"/>
      <c r="L395" s="72"/>
      <c r="M395" s="74"/>
      <c r="N395" s="54"/>
      <c r="O395" s="168"/>
      <c r="P395" s="169"/>
      <c r="Q395" s="169"/>
      <c r="R395" s="169"/>
      <c r="S395" s="170"/>
      <c r="T395" s="54"/>
      <c r="U395" s="54"/>
      <c r="V395" s="54"/>
    </row>
    <row r="396" spans="1:22" ht="15.75" x14ac:dyDescent="0.25">
      <c r="A396" s="75"/>
      <c r="C396" s="71"/>
      <c r="D396" s="70"/>
      <c r="E396" s="71"/>
      <c r="F396" s="72"/>
      <c r="G396" s="73"/>
      <c r="H396" s="73"/>
      <c r="I396" s="3">
        <f t="shared" si="6"/>
        <v>0</v>
      </c>
      <c r="J396" s="72"/>
      <c r="K396" s="71"/>
      <c r="L396" s="72"/>
      <c r="M396" s="74"/>
      <c r="N396" s="54"/>
      <c r="O396" s="168"/>
      <c r="P396" s="169"/>
      <c r="Q396" s="169"/>
      <c r="R396" s="169"/>
      <c r="S396" s="170"/>
      <c r="T396" s="54"/>
      <c r="U396" s="54"/>
      <c r="V396" s="54"/>
    </row>
    <row r="397" spans="1:22" ht="15.75" x14ac:dyDescent="0.25">
      <c r="A397" s="75"/>
      <c r="C397" s="71"/>
      <c r="D397" s="70"/>
      <c r="E397" s="71"/>
      <c r="F397" s="72"/>
      <c r="G397" s="73"/>
      <c r="H397" s="73"/>
      <c r="I397" s="3">
        <f t="shared" si="6"/>
        <v>0</v>
      </c>
      <c r="J397" s="72"/>
      <c r="K397" s="71"/>
      <c r="L397" s="72"/>
      <c r="M397" s="74"/>
      <c r="N397" s="54"/>
      <c r="O397" s="168"/>
      <c r="P397" s="169"/>
      <c r="Q397" s="169"/>
      <c r="R397" s="169"/>
      <c r="S397" s="170"/>
      <c r="T397" s="54"/>
      <c r="U397" s="54"/>
      <c r="V397" s="54"/>
    </row>
    <row r="398" spans="1:22" ht="15.75" x14ac:dyDescent="0.25">
      <c r="A398" s="75"/>
      <c r="C398" s="71"/>
      <c r="D398" s="70"/>
      <c r="E398" s="71"/>
      <c r="F398" s="72"/>
      <c r="G398" s="73"/>
      <c r="H398" s="73"/>
      <c r="I398" s="3">
        <f t="shared" si="6"/>
        <v>0</v>
      </c>
      <c r="J398" s="72"/>
      <c r="K398" s="71"/>
      <c r="L398" s="72"/>
      <c r="M398" s="74"/>
      <c r="N398" s="54"/>
      <c r="O398" s="168"/>
      <c r="P398" s="169"/>
      <c r="Q398" s="169"/>
      <c r="R398" s="169"/>
      <c r="S398" s="170"/>
      <c r="T398" s="54"/>
      <c r="U398" s="54"/>
      <c r="V398" s="54"/>
    </row>
    <row r="399" spans="1:22" ht="15.75" x14ac:dyDescent="0.25">
      <c r="A399" s="75"/>
      <c r="C399" s="71"/>
      <c r="D399" s="70"/>
      <c r="E399" s="71"/>
      <c r="F399" s="72"/>
      <c r="G399" s="73"/>
      <c r="H399" s="73"/>
      <c r="I399" s="3">
        <f t="shared" si="6"/>
        <v>0</v>
      </c>
      <c r="J399" s="72"/>
      <c r="K399" s="71"/>
      <c r="L399" s="72"/>
      <c r="M399" s="74"/>
      <c r="N399" s="54"/>
      <c r="O399" s="168"/>
      <c r="P399" s="169"/>
      <c r="Q399" s="169"/>
      <c r="R399" s="169"/>
      <c r="S399" s="170"/>
      <c r="T399" s="54"/>
      <c r="U399" s="54"/>
      <c r="V399" s="54"/>
    </row>
    <row r="400" spans="1:22" ht="15.75" x14ac:dyDescent="0.25">
      <c r="A400" s="75"/>
      <c r="C400" s="71"/>
      <c r="D400" s="70"/>
      <c r="E400" s="71"/>
      <c r="F400" s="72"/>
      <c r="G400" s="73"/>
      <c r="H400" s="73"/>
      <c r="I400" s="3">
        <f t="shared" si="6"/>
        <v>0</v>
      </c>
      <c r="J400" s="72"/>
      <c r="K400" s="71"/>
      <c r="L400" s="72"/>
      <c r="M400" s="74"/>
      <c r="N400" s="54"/>
      <c r="O400" s="168"/>
      <c r="P400" s="169"/>
      <c r="Q400" s="169"/>
      <c r="R400" s="169"/>
      <c r="S400" s="170"/>
      <c r="T400" s="54"/>
      <c r="U400" s="54"/>
      <c r="V400" s="54"/>
    </row>
    <row r="401" spans="1:22" ht="15.75" x14ac:dyDescent="0.25">
      <c r="A401" s="75"/>
      <c r="C401" s="71"/>
      <c r="D401" s="70"/>
      <c r="E401" s="71"/>
      <c r="F401" s="72"/>
      <c r="G401" s="73"/>
      <c r="H401" s="73"/>
      <c r="I401" s="3">
        <f t="shared" si="6"/>
        <v>0</v>
      </c>
      <c r="J401" s="72"/>
      <c r="K401" s="71"/>
      <c r="L401" s="72"/>
      <c r="M401" s="74"/>
      <c r="N401" s="54"/>
      <c r="O401" s="168"/>
      <c r="P401" s="169"/>
      <c r="Q401" s="169"/>
      <c r="R401" s="169"/>
      <c r="S401" s="170"/>
      <c r="T401" s="54"/>
      <c r="U401" s="54"/>
      <c r="V401" s="54"/>
    </row>
    <row r="402" spans="1:22" ht="15.75" x14ac:dyDescent="0.25">
      <c r="A402" s="75"/>
      <c r="C402" s="71"/>
      <c r="D402" s="70"/>
      <c r="E402" s="71"/>
      <c r="F402" s="72"/>
      <c r="G402" s="73"/>
      <c r="H402" s="73"/>
      <c r="I402" s="3">
        <f t="shared" si="6"/>
        <v>0</v>
      </c>
      <c r="J402" s="72"/>
      <c r="K402" s="71"/>
      <c r="L402" s="72"/>
      <c r="M402" s="74"/>
      <c r="N402" s="54"/>
      <c r="O402" s="168"/>
      <c r="P402" s="169"/>
      <c r="Q402" s="169"/>
      <c r="R402" s="169"/>
      <c r="S402" s="170"/>
      <c r="T402" s="54"/>
      <c r="U402" s="54"/>
      <c r="V402" s="54"/>
    </row>
    <row r="403" spans="1:22" ht="15.75" x14ac:dyDescent="0.25">
      <c r="A403" s="75"/>
      <c r="C403" s="71"/>
      <c r="D403" s="70"/>
      <c r="E403" s="71"/>
      <c r="F403" s="72"/>
      <c r="G403" s="73"/>
      <c r="H403" s="73"/>
      <c r="I403" s="3">
        <f t="shared" si="6"/>
        <v>0</v>
      </c>
      <c r="J403" s="72"/>
      <c r="K403" s="71"/>
      <c r="L403" s="72"/>
      <c r="M403" s="74"/>
      <c r="N403" s="54"/>
      <c r="O403" s="168"/>
      <c r="P403" s="169"/>
      <c r="Q403" s="169"/>
      <c r="R403" s="169"/>
      <c r="S403" s="170"/>
      <c r="T403" s="54"/>
      <c r="U403" s="54"/>
      <c r="V403" s="54"/>
    </row>
    <row r="404" spans="1:22" ht="15.75" x14ac:dyDescent="0.25">
      <c r="A404" s="75"/>
      <c r="C404" s="71"/>
      <c r="D404" s="70"/>
      <c r="E404" s="71"/>
      <c r="F404" s="72"/>
      <c r="G404" s="73"/>
      <c r="H404" s="73"/>
      <c r="I404" s="3">
        <f t="shared" si="6"/>
        <v>0</v>
      </c>
      <c r="J404" s="72"/>
      <c r="K404" s="71"/>
      <c r="L404" s="72"/>
      <c r="M404" s="74"/>
      <c r="N404" s="54"/>
      <c r="O404" s="168"/>
      <c r="P404" s="169"/>
      <c r="Q404" s="169"/>
      <c r="R404" s="169"/>
      <c r="S404" s="170"/>
      <c r="T404" s="54"/>
      <c r="U404" s="54"/>
      <c r="V404" s="54"/>
    </row>
    <row r="405" spans="1:22" ht="15.75" x14ac:dyDescent="0.25">
      <c r="A405" s="75"/>
      <c r="C405" s="71"/>
      <c r="D405" s="70"/>
      <c r="E405" s="71"/>
      <c r="F405" s="72"/>
      <c r="G405" s="73"/>
      <c r="H405" s="73"/>
      <c r="I405" s="3">
        <f t="shared" si="6"/>
        <v>0</v>
      </c>
      <c r="J405" s="72"/>
      <c r="K405" s="71"/>
      <c r="L405" s="72"/>
      <c r="M405" s="74"/>
      <c r="N405" s="54"/>
      <c r="O405" s="168"/>
      <c r="P405" s="169"/>
      <c r="Q405" s="169"/>
      <c r="R405" s="169"/>
      <c r="S405" s="170"/>
      <c r="T405" s="54"/>
      <c r="U405" s="54"/>
      <c r="V405" s="54"/>
    </row>
    <row r="406" spans="1:22" ht="15.75" x14ac:dyDescent="0.25">
      <c r="A406" s="75"/>
      <c r="C406" s="71"/>
      <c r="D406" s="70"/>
      <c r="E406" s="71"/>
      <c r="F406" s="72"/>
      <c r="G406" s="73"/>
      <c r="H406" s="73"/>
      <c r="I406" s="3">
        <f t="shared" si="6"/>
        <v>0</v>
      </c>
      <c r="J406" s="72"/>
      <c r="K406" s="71"/>
      <c r="L406" s="72"/>
      <c r="M406" s="74"/>
      <c r="N406" s="54"/>
      <c r="O406" s="168"/>
      <c r="P406" s="169"/>
      <c r="Q406" s="169"/>
      <c r="R406" s="169"/>
      <c r="S406" s="170"/>
      <c r="T406" s="54"/>
      <c r="U406" s="54"/>
      <c r="V406" s="54"/>
    </row>
    <row r="407" spans="1:22" ht="15.75" x14ac:dyDescent="0.25">
      <c r="A407" s="75"/>
      <c r="C407" s="71"/>
      <c r="D407" s="70"/>
      <c r="E407" s="71"/>
      <c r="F407" s="72"/>
      <c r="G407" s="73"/>
      <c r="H407" s="73"/>
      <c r="I407" s="3">
        <f t="shared" si="6"/>
        <v>0</v>
      </c>
      <c r="J407" s="72"/>
      <c r="K407" s="71"/>
      <c r="L407" s="72"/>
      <c r="M407" s="74"/>
      <c r="N407" s="54"/>
      <c r="O407" s="168"/>
      <c r="P407" s="169"/>
      <c r="Q407" s="169"/>
      <c r="R407" s="169"/>
      <c r="S407" s="170"/>
      <c r="T407" s="54"/>
      <c r="U407" s="54"/>
      <c r="V407" s="54"/>
    </row>
    <row r="408" spans="1:22" ht="15.75" x14ac:dyDescent="0.25">
      <c r="A408" s="75"/>
      <c r="C408" s="71"/>
      <c r="D408" s="70"/>
      <c r="E408" s="71"/>
      <c r="F408" s="72"/>
      <c r="G408" s="73"/>
      <c r="H408" s="73"/>
      <c r="I408" s="3">
        <f t="shared" si="6"/>
        <v>0</v>
      </c>
      <c r="J408" s="72"/>
      <c r="K408" s="71"/>
      <c r="L408" s="72"/>
      <c r="M408" s="74"/>
      <c r="N408" s="54"/>
      <c r="O408" s="168"/>
      <c r="P408" s="169"/>
      <c r="Q408" s="169"/>
      <c r="R408" s="169"/>
      <c r="S408" s="170"/>
      <c r="T408" s="54"/>
      <c r="U408" s="54"/>
      <c r="V408" s="54"/>
    </row>
    <row r="409" spans="1:22" ht="15.75" x14ac:dyDescent="0.25">
      <c r="A409" s="75"/>
      <c r="C409" s="71"/>
      <c r="D409" s="70"/>
      <c r="E409" s="71"/>
      <c r="F409" s="72"/>
      <c r="G409" s="73"/>
      <c r="H409" s="73"/>
      <c r="I409" s="3">
        <f t="shared" si="6"/>
        <v>0</v>
      </c>
      <c r="J409" s="72"/>
      <c r="K409" s="71"/>
      <c r="L409" s="72"/>
      <c r="M409" s="74"/>
      <c r="N409" s="54"/>
      <c r="O409" s="168"/>
      <c r="P409" s="169"/>
      <c r="Q409" s="169"/>
      <c r="R409" s="169"/>
      <c r="S409" s="170"/>
      <c r="T409" s="54"/>
      <c r="U409" s="54"/>
      <c r="V409" s="54"/>
    </row>
    <row r="410" spans="1:22" ht="15.75" x14ac:dyDescent="0.25">
      <c r="A410" s="75"/>
      <c r="C410" s="71"/>
      <c r="D410" s="70"/>
      <c r="E410" s="71"/>
      <c r="F410" s="72"/>
      <c r="G410" s="73"/>
      <c r="H410" s="73"/>
      <c r="I410" s="3">
        <f t="shared" si="6"/>
        <v>0</v>
      </c>
      <c r="J410" s="72"/>
      <c r="K410" s="71"/>
      <c r="L410" s="72"/>
      <c r="M410" s="74"/>
      <c r="N410" s="54"/>
      <c r="O410" s="168"/>
      <c r="P410" s="169"/>
      <c r="Q410" s="169"/>
      <c r="R410" s="169"/>
      <c r="S410" s="170"/>
      <c r="T410" s="54"/>
      <c r="U410" s="54"/>
      <c r="V410" s="54"/>
    </row>
    <row r="411" spans="1:22" ht="15.75" x14ac:dyDescent="0.25">
      <c r="A411" s="75"/>
      <c r="C411" s="71"/>
      <c r="D411" s="70"/>
      <c r="E411" s="71"/>
      <c r="F411" s="72"/>
      <c r="G411" s="73"/>
      <c r="H411" s="73"/>
      <c r="I411" s="3">
        <f t="shared" si="6"/>
        <v>0</v>
      </c>
      <c r="J411" s="72"/>
      <c r="K411" s="71"/>
      <c r="L411" s="72"/>
      <c r="M411" s="74"/>
      <c r="N411" s="54"/>
      <c r="O411" s="168"/>
      <c r="P411" s="169"/>
      <c r="Q411" s="169"/>
      <c r="R411" s="169"/>
      <c r="S411" s="170"/>
      <c r="T411" s="54"/>
      <c r="U411" s="54"/>
      <c r="V411" s="54"/>
    </row>
    <row r="412" spans="1:22" ht="15.75" x14ac:dyDescent="0.25">
      <c r="A412" s="75"/>
      <c r="C412" s="71"/>
      <c r="D412" s="70"/>
      <c r="E412" s="71"/>
      <c r="F412" s="72"/>
      <c r="G412" s="73"/>
      <c r="H412" s="73"/>
      <c r="I412" s="3">
        <f t="shared" si="6"/>
        <v>0</v>
      </c>
      <c r="J412" s="72"/>
      <c r="K412" s="71"/>
      <c r="L412" s="72"/>
      <c r="M412" s="74"/>
      <c r="N412" s="54"/>
      <c r="O412" s="168"/>
      <c r="P412" s="169"/>
      <c r="Q412" s="169"/>
      <c r="R412" s="169"/>
      <c r="S412" s="170"/>
      <c r="T412" s="54"/>
      <c r="U412" s="54"/>
      <c r="V412" s="54"/>
    </row>
    <row r="413" spans="1:22" ht="15.75" x14ac:dyDescent="0.25">
      <c r="A413" s="75"/>
      <c r="C413" s="71"/>
      <c r="D413" s="70"/>
      <c r="E413" s="71"/>
      <c r="F413" s="72"/>
      <c r="G413" s="73"/>
      <c r="H413" s="73"/>
      <c r="I413" s="3">
        <f t="shared" si="6"/>
        <v>0</v>
      </c>
      <c r="J413" s="72"/>
      <c r="K413" s="71"/>
      <c r="L413" s="72"/>
      <c r="M413" s="74"/>
      <c r="N413" s="54"/>
      <c r="O413" s="168"/>
      <c r="P413" s="169"/>
      <c r="Q413" s="169"/>
      <c r="R413" s="169"/>
      <c r="S413" s="170"/>
      <c r="T413" s="54"/>
      <c r="U413" s="54"/>
      <c r="V413" s="54"/>
    </row>
    <row r="414" spans="1:22" ht="15.75" x14ac:dyDescent="0.25">
      <c r="A414" s="75"/>
      <c r="C414" s="71"/>
      <c r="D414" s="70"/>
      <c r="E414" s="71"/>
      <c r="F414" s="72"/>
      <c r="G414" s="73"/>
      <c r="H414" s="73"/>
      <c r="I414" s="3">
        <f t="shared" si="6"/>
        <v>0</v>
      </c>
      <c r="J414" s="72"/>
      <c r="K414" s="71"/>
      <c r="L414" s="72"/>
      <c r="M414" s="74"/>
      <c r="N414" s="54"/>
      <c r="O414" s="168"/>
      <c r="P414" s="169"/>
      <c r="Q414" s="169"/>
      <c r="R414" s="169"/>
      <c r="S414" s="170"/>
      <c r="T414" s="54"/>
      <c r="U414" s="54"/>
      <c r="V414" s="54"/>
    </row>
    <row r="415" spans="1:22" ht="15.75" x14ac:dyDescent="0.25">
      <c r="A415" s="75"/>
      <c r="C415" s="71"/>
      <c r="D415" s="70"/>
      <c r="E415" s="71"/>
      <c r="F415" s="72"/>
      <c r="G415" s="73"/>
      <c r="H415" s="73"/>
      <c r="I415" s="3">
        <f t="shared" si="6"/>
        <v>0</v>
      </c>
      <c r="J415" s="72"/>
      <c r="K415" s="71"/>
      <c r="L415" s="72"/>
      <c r="M415" s="74"/>
      <c r="N415" s="54"/>
      <c r="O415" s="168"/>
      <c r="P415" s="169"/>
      <c r="Q415" s="169"/>
      <c r="R415" s="169"/>
      <c r="S415" s="170"/>
      <c r="T415" s="54"/>
      <c r="U415" s="54"/>
      <c r="V415" s="54"/>
    </row>
    <row r="416" spans="1:22" ht="15.75" x14ac:dyDescent="0.25">
      <c r="A416" s="75"/>
      <c r="C416" s="71"/>
      <c r="D416" s="70"/>
      <c r="E416" s="71"/>
      <c r="F416" s="72"/>
      <c r="G416" s="73"/>
      <c r="H416" s="73"/>
      <c r="I416" s="3">
        <f t="shared" si="6"/>
        <v>0</v>
      </c>
      <c r="J416" s="72"/>
      <c r="K416" s="71"/>
      <c r="L416" s="72"/>
      <c r="M416" s="74"/>
      <c r="N416" s="54"/>
      <c r="O416" s="168"/>
      <c r="P416" s="169"/>
      <c r="Q416" s="169"/>
      <c r="R416" s="169"/>
      <c r="S416" s="170"/>
      <c r="T416" s="54"/>
      <c r="U416" s="54"/>
      <c r="V416" s="54"/>
    </row>
    <row r="417" spans="1:22" ht="15.75" x14ac:dyDescent="0.25">
      <c r="A417" s="75"/>
      <c r="C417" s="71"/>
      <c r="D417" s="70"/>
      <c r="E417" s="71"/>
      <c r="F417" s="72"/>
      <c r="G417" s="73"/>
      <c r="H417" s="73"/>
      <c r="I417" s="3">
        <f t="shared" si="6"/>
        <v>0</v>
      </c>
      <c r="J417" s="72"/>
      <c r="K417" s="71"/>
      <c r="L417" s="72"/>
      <c r="M417" s="74"/>
      <c r="N417" s="54"/>
      <c r="O417" s="168"/>
      <c r="P417" s="169"/>
      <c r="Q417" s="169"/>
      <c r="R417" s="169"/>
      <c r="S417" s="170"/>
      <c r="T417" s="54"/>
      <c r="U417" s="54"/>
      <c r="V417" s="54"/>
    </row>
    <row r="418" spans="1:22" ht="15.75" x14ac:dyDescent="0.25">
      <c r="A418" s="75"/>
      <c r="C418" s="71"/>
      <c r="D418" s="70"/>
      <c r="E418" s="71"/>
      <c r="F418" s="72"/>
      <c r="G418" s="73"/>
      <c r="H418" s="73"/>
      <c r="I418" s="3">
        <f t="shared" si="6"/>
        <v>0</v>
      </c>
      <c r="J418" s="72"/>
      <c r="K418" s="71"/>
      <c r="L418" s="72"/>
      <c r="M418" s="74"/>
      <c r="N418" s="54"/>
      <c r="O418" s="168"/>
      <c r="P418" s="169"/>
      <c r="Q418" s="169"/>
      <c r="R418" s="169"/>
      <c r="S418" s="170"/>
      <c r="T418" s="54"/>
      <c r="U418" s="54"/>
      <c r="V418" s="54"/>
    </row>
    <row r="419" spans="1:22" ht="15.75" x14ac:dyDescent="0.25">
      <c r="A419" s="75"/>
      <c r="C419" s="71"/>
      <c r="D419" s="70"/>
      <c r="E419" s="71"/>
      <c r="F419" s="72"/>
      <c r="G419" s="73"/>
      <c r="H419" s="73"/>
      <c r="I419" s="3">
        <f t="shared" si="6"/>
        <v>0</v>
      </c>
      <c r="J419" s="72"/>
      <c r="K419" s="71"/>
      <c r="L419" s="72"/>
      <c r="M419" s="74"/>
      <c r="N419" s="54"/>
      <c r="O419" s="168"/>
      <c r="P419" s="169"/>
      <c r="Q419" s="169"/>
      <c r="R419" s="169"/>
      <c r="S419" s="170"/>
      <c r="T419" s="54"/>
      <c r="U419" s="54"/>
      <c r="V419" s="54"/>
    </row>
    <row r="420" spans="1:22" ht="15.75" x14ac:dyDescent="0.25">
      <c r="A420" s="75"/>
      <c r="C420" s="71"/>
      <c r="D420" s="70"/>
      <c r="E420" s="71"/>
      <c r="F420" s="72"/>
      <c r="G420" s="73"/>
      <c r="H420" s="73"/>
      <c r="I420" s="3">
        <f t="shared" si="6"/>
        <v>0</v>
      </c>
      <c r="J420" s="72"/>
      <c r="K420" s="71"/>
      <c r="L420" s="72"/>
      <c r="M420" s="74"/>
      <c r="N420" s="54"/>
      <c r="O420" s="168"/>
      <c r="P420" s="169"/>
      <c r="Q420" s="169"/>
      <c r="R420" s="169"/>
      <c r="S420" s="170"/>
      <c r="T420" s="54"/>
      <c r="U420" s="54"/>
      <c r="V420" s="54"/>
    </row>
    <row r="421" spans="1:22" ht="15.75" x14ac:dyDescent="0.25">
      <c r="A421" s="75"/>
      <c r="C421" s="71"/>
      <c r="D421" s="70"/>
      <c r="E421" s="71"/>
      <c r="F421" s="72"/>
      <c r="G421" s="73"/>
      <c r="H421" s="73"/>
      <c r="I421" s="3">
        <f t="shared" si="6"/>
        <v>0</v>
      </c>
      <c r="J421" s="72"/>
      <c r="K421" s="71"/>
      <c r="L421" s="72"/>
      <c r="M421" s="74"/>
      <c r="N421" s="54"/>
      <c r="O421" s="168"/>
      <c r="P421" s="169"/>
      <c r="Q421" s="169"/>
      <c r="R421" s="169"/>
      <c r="S421" s="170"/>
      <c r="T421" s="54"/>
      <c r="U421" s="54"/>
      <c r="V421" s="54"/>
    </row>
    <row r="422" spans="1:22" ht="15.75" x14ac:dyDescent="0.25">
      <c r="A422" s="75"/>
      <c r="C422" s="71"/>
      <c r="D422" s="70"/>
      <c r="E422" s="71"/>
      <c r="F422" s="72"/>
      <c r="G422" s="73"/>
      <c r="H422" s="73"/>
      <c r="I422" s="3">
        <f t="shared" si="6"/>
        <v>0</v>
      </c>
      <c r="J422" s="72"/>
      <c r="K422" s="71"/>
      <c r="L422" s="72"/>
      <c r="M422" s="74"/>
      <c r="N422" s="54"/>
      <c r="O422" s="168"/>
      <c r="P422" s="169"/>
      <c r="Q422" s="169"/>
      <c r="R422" s="169"/>
      <c r="S422" s="170"/>
      <c r="T422" s="54"/>
      <c r="U422" s="54"/>
      <c r="V422" s="54"/>
    </row>
    <row r="423" spans="1:22" ht="15.75" x14ac:dyDescent="0.25">
      <c r="A423" s="75"/>
      <c r="C423" s="71"/>
      <c r="D423" s="70"/>
      <c r="E423" s="71"/>
      <c r="F423" s="72"/>
      <c r="G423" s="73"/>
      <c r="H423" s="73"/>
      <c r="I423" s="3">
        <f t="shared" si="6"/>
        <v>0</v>
      </c>
      <c r="J423" s="72"/>
      <c r="K423" s="71"/>
      <c r="L423" s="72"/>
      <c r="M423" s="74"/>
      <c r="N423" s="54"/>
      <c r="O423" s="168"/>
      <c r="P423" s="169"/>
      <c r="Q423" s="169"/>
      <c r="R423" s="169"/>
      <c r="S423" s="170"/>
      <c r="T423" s="54"/>
      <c r="U423" s="54"/>
      <c r="V423" s="54"/>
    </row>
    <row r="424" spans="1:22" ht="15.75" x14ac:dyDescent="0.25">
      <c r="A424" s="75"/>
      <c r="C424" s="71"/>
      <c r="D424" s="70"/>
      <c r="E424" s="71"/>
      <c r="F424" s="72"/>
      <c r="G424" s="73"/>
      <c r="H424" s="73"/>
      <c r="I424" s="3">
        <f t="shared" si="6"/>
        <v>0</v>
      </c>
      <c r="J424" s="72"/>
      <c r="K424" s="71"/>
      <c r="L424" s="72"/>
      <c r="M424" s="74"/>
      <c r="N424" s="54"/>
      <c r="O424" s="168"/>
      <c r="P424" s="169"/>
      <c r="Q424" s="169"/>
      <c r="R424" s="169"/>
      <c r="S424" s="170"/>
      <c r="T424" s="54"/>
      <c r="U424" s="54"/>
      <c r="V424" s="54"/>
    </row>
    <row r="425" spans="1:22" ht="15.75" x14ac:dyDescent="0.25">
      <c r="A425" s="75"/>
      <c r="C425" s="71"/>
      <c r="D425" s="70"/>
      <c r="E425" s="71"/>
      <c r="F425" s="72"/>
      <c r="G425" s="73"/>
      <c r="H425" s="73"/>
      <c r="I425" s="3">
        <f t="shared" si="6"/>
        <v>0</v>
      </c>
      <c r="J425" s="72"/>
      <c r="K425" s="71"/>
      <c r="L425" s="72"/>
      <c r="M425" s="74"/>
      <c r="N425" s="54"/>
      <c r="O425" s="168"/>
      <c r="P425" s="169"/>
      <c r="Q425" s="169"/>
      <c r="R425" s="169"/>
      <c r="S425" s="170"/>
      <c r="T425" s="54"/>
      <c r="U425" s="54"/>
      <c r="V425" s="54"/>
    </row>
    <row r="426" spans="1:22" ht="15.75" x14ac:dyDescent="0.25">
      <c r="A426" s="75"/>
      <c r="C426" s="71"/>
      <c r="D426" s="70"/>
      <c r="E426" s="71"/>
      <c r="F426" s="72"/>
      <c r="G426" s="73"/>
      <c r="H426" s="73"/>
      <c r="I426" s="3">
        <f t="shared" si="6"/>
        <v>0</v>
      </c>
      <c r="J426" s="72"/>
      <c r="K426" s="71"/>
      <c r="L426" s="72"/>
      <c r="M426" s="74"/>
      <c r="N426" s="54"/>
      <c r="O426" s="168"/>
      <c r="P426" s="169"/>
      <c r="Q426" s="169"/>
      <c r="R426" s="169"/>
      <c r="S426" s="170"/>
      <c r="T426" s="54"/>
      <c r="U426" s="54"/>
      <c r="V426" s="54"/>
    </row>
    <row r="427" spans="1:22" ht="15.75" x14ac:dyDescent="0.25">
      <c r="A427" s="75"/>
      <c r="C427" s="71"/>
      <c r="D427" s="70"/>
      <c r="E427" s="71"/>
      <c r="F427" s="72"/>
      <c r="G427" s="73"/>
      <c r="H427" s="73"/>
      <c r="I427" s="3">
        <f t="shared" si="6"/>
        <v>0</v>
      </c>
      <c r="J427" s="72"/>
      <c r="K427" s="71"/>
      <c r="L427" s="72"/>
      <c r="M427" s="74"/>
      <c r="N427" s="54"/>
      <c r="O427" s="168"/>
      <c r="P427" s="169"/>
      <c r="Q427" s="169"/>
      <c r="R427" s="169"/>
      <c r="S427" s="170"/>
      <c r="T427" s="54"/>
      <c r="U427" s="54"/>
      <c r="V427" s="54"/>
    </row>
    <row r="428" spans="1:22" ht="15.75" x14ac:dyDescent="0.25">
      <c r="A428" s="75"/>
      <c r="C428" s="71"/>
      <c r="D428" s="70"/>
      <c r="E428" s="71"/>
      <c r="F428" s="72"/>
      <c r="G428" s="73"/>
      <c r="H428" s="73"/>
      <c r="I428" s="3">
        <f t="shared" si="6"/>
        <v>0</v>
      </c>
      <c r="J428" s="72"/>
      <c r="K428" s="71"/>
      <c r="L428" s="72"/>
      <c r="M428" s="74"/>
      <c r="N428" s="54"/>
      <c r="O428" s="168"/>
      <c r="P428" s="169"/>
      <c r="Q428" s="169"/>
      <c r="R428" s="169"/>
      <c r="S428" s="170"/>
      <c r="T428" s="54"/>
      <c r="U428" s="54"/>
      <c r="V428" s="54"/>
    </row>
    <row r="429" spans="1:22" ht="15.75" x14ac:dyDescent="0.25">
      <c r="A429" s="75"/>
      <c r="C429" s="71"/>
      <c r="D429" s="70"/>
      <c r="E429" s="71"/>
      <c r="F429" s="72"/>
      <c r="G429" s="73"/>
      <c r="H429" s="73"/>
      <c r="I429" s="3">
        <f t="shared" si="6"/>
        <v>0</v>
      </c>
      <c r="J429" s="72"/>
      <c r="K429" s="71"/>
      <c r="L429" s="72"/>
      <c r="M429" s="74"/>
      <c r="N429" s="54"/>
      <c r="O429" s="168"/>
      <c r="P429" s="169"/>
      <c r="Q429" s="169"/>
      <c r="R429" s="169"/>
      <c r="S429" s="170"/>
      <c r="T429" s="54"/>
      <c r="U429" s="54"/>
      <c r="V429" s="54"/>
    </row>
    <row r="430" spans="1:22" ht="15.75" x14ac:dyDescent="0.25">
      <c r="A430" s="75"/>
      <c r="C430" s="71"/>
      <c r="D430" s="70"/>
      <c r="E430" s="71"/>
      <c r="F430" s="72"/>
      <c r="G430" s="73"/>
      <c r="H430" s="73"/>
      <c r="I430" s="3">
        <f t="shared" si="6"/>
        <v>0</v>
      </c>
      <c r="J430" s="72"/>
      <c r="K430" s="71"/>
      <c r="L430" s="72"/>
      <c r="M430" s="74"/>
      <c r="N430" s="54"/>
      <c r="O430" s="168"/>
      <c r="P430" s="169"/>
      <c r="Q430" s="169"/>
      <c r="R430" s="169"/>
      <c r="S430" s="170"/>
      <c r="T430" s="54"/>
      <c r="U430" s="54"/>
      <c r="V430" s="54"/>
    </row>
    <row r="431" spans="1:22" ht="15.75" x14ac:dyDescent="0.25">
      <c r="A431" s="75"/>
      <c r="C431" s="71"/>
      <c r="D431" s="70"/>
      <c r="E431" s="71"/>
      <c r="F431" s="72"/>
      <c r="G431" s="73"/>
      <c r="H431" s="73"/>
      <c r="I431" s="3">
        <f t="shared" si="6"/>
        <v>0</v>
      </c>
      <c r="J431" s="72"/>
      <c r="K431" s="71"/>
      <c r="L431" s="72"/>
      <c r="M431" s="74"/>
      <c r="N431" s="54"/>
      <c r="O431" s="168"/>
      <c r="P431" s="169"/>
      <c r="Q431" s="169"/>
      <c r="R431" s="169"/>
      <c r="S431" s="170"/>
      <c r="T431" s="54"/>
      <c r="U431" s="54"/>
      <c r="V431" s="54"/>
    </row>
    <row r="432" spans="1:22" ht="15.75" x14ac:dyDescent="0.25">
      <c r="A432" s="75"/>
      <c r="C432" s="71"/>
      <c r="D432" s="70"/>
      <c r="E432" s="71"/>
      <c r="F432" s="72"/>
      <c r="G432" s="73"/>
      <c r="H432" s="73"/>
      <c r="I432" s="3">
        <f t="shared" si="6"/>
        <v>0</v>
      </c>
      <c r="J432" s="72"/>
      <c r="K432" s="71"/>
      <c r="L432" s="72"/>
      <c r="M432" s="74"/>
      <c r="N432" s="54"/>
      <c r="O432" s="168"/>
      <c r="P432" s="169"/>
      <c r="Q432" s="169"/>
      <c r="R432" s="169"/>
      <c r="S432" s="170"/>
      <c r="T432" s="54"/>
      <c r="U432" s="54"/>
      <c r="V432" s="54"/>
    </row>
    <row r="433" spans="1:22" ht="15.75" x14ac:dyDescent="0.25">
      <c r="A433" s="75"/>
      <c r="C433" s="71"/>
      <c r="D433" s="70"/>
      <c r="E433" s="71"/>
      <c r="F433" s="72"/>
      <c r="G433" s="73"/>
      <c r="H433" s="73"/>
      <c r="I433" s="3">
        <f t="shared" si="6"/>
        <v>0</v>
      </c>
      <c r="J433" s="72"/>
      <c r="K433" s="71"/>
      <c r="L433" s="72"/>
      <c r="M433" s="74"/>
      <c r="N433" s="54"/>
      <c r="O433" s="168"/>
      <c r="P433" s="169"/>
      <c r="Q433" s="169"/>
      <c r="R433" s="169"/>
      <c r="S433" s="170"/>
      <c r="T433" s="54"/>
      <c r="U433" s="54"/>
      <c r="V433" s="54"/>
    </row>
    <row r="434" spans="1:22" ht="15.75" x14ac:dyDescent="0.25">
      <c r="A434" s="75"/>
      <c r="C434" s="71"/>
      <c r="D434" s="70"/>
      <c r="E434" s="71"/>
      <c r="F434" s="72"/>
      <c r="G434" s="73"/>
      <c r="H434" s="73"/>
      <c r="I434" s="3">
        <f t="shared" si="6"/>
        <v>0</v>
      </c>
      <c r="J434" s="72"/>
      <c r="K434" s="71"/>
      <c r="L434" s="72"/>
      <c r="M434" s="74"/>
      <c r="N434" s="54"/>
      <c r="O434" s="168"/>
      <c r="P434" s="169"/>
      <c r="Q434" s="169"/>
      <c r="R434" s="169"/>
      <c r="S434" s="170"/>
      <c r="T434" s="54"/>
      <c r="U434" s="54"/>
      <c r="V434" s="54"/>
    </row>
    <row r="435" spans="1:22" ht="15.75" x14ac:dyDescent="0.25">
      <c r="A435" s="75"/>
      <c r="C435" s="71"/>
      <c r="D435" s="70"/>
      <c r="E435" s="71"/>
      <c r="F435" s="72"/>
      <c r="G435" s="73"/>
      <c r="H435" s="73"/>
      <c r="I435" s="3">
        <f t="shared" si="6"/>
        <v>0</v>
      </c>
      <c r="J435" s="72"/>
      <c r="K435" s="71"/>
      <c r="L435" s="72"/>
      <c r="M435" s="74"/>
      <c r="N435" s="54"/>
      <c r="O435" s="168"/>
      <c r="P435" s="169"/>
      <c r="Q435" s="169"/>
      <c r="R435" s="169"/>
      <c r="S435" s="170"/>
      <c r="T435" s="54"/>
      <c r="U435" s="54"/>
      <c r="V435" s="54"/>
    </row>
    <row r="436" spans="1:22" ht="15.75" x14ac:dyDescent="0.25">
      <c r="A436" s="75"/>
      <c r="C436" s="71"/>
      <c r="D436" s="70"/>
      <c r="E436" s="71"/>
      <c r="F436" s="72"/>
      <c r="G436" s="73"/>
      <c r="H436" s="73"/>
      <c r="I436" s="3">
        <f t="shared" si="6"/>
        <v>0</v>
      </c>
      <c r="J436" s="72"/>
      <c r="K436" s="71"/>
      <c r="L436" s="72"/>
      <c r="M436" s="74"/>
      <c r="N436" s="54"/>
      <c r="O436" s="168"/>
      <c r="P436" s="169"/>
      <c r="Q436" s="169"/>
      <c r="R436" s="169"/>
      <c r="S436" s="170"/>
      <c r="T436" s="54"/>
      <c r="U436" s="54"/>
      <c r="V436" s="54"/>
    </row>
    <row r="437" spans="1:22" ht="15.75" x14ac:dyDescent="0.25">
      <c r="A437" s="75"/>
      <c r="C437" s="71"/>
      <c r="D437" s="70"/>
      <c r="E437" s="71"/>
      <c r="F437" s="72"/>
      <c r="G437" s="73"/>
      <c r="H437" s="73"/>
      <c r="I437" s="3">
        <f t="shared" si="6"/>
        <v>0</v>
      </c>
      <c r="J437" s="72"/>
      <c r="K437" s="71"/>
      <c r="L437" s="72"/>
      <c r="M437" s="74"/>
      <c r="N437" s="54"/>
      <c r="O437" s="168"/>
      <c r="P437" s="169"/>
      <c r="Q437" s="169"/>
      <c r="R437" s="169"/>
      <c r="S437" s="170"/>
      <c r="T437" s="54"/>
      <c r="U437" s="54"/>
      <c r="V437" s="54"/>
    </row>
    <row r="438" spans="1:22" ht="15.75" x14ac:dyDescent="0.25">
      <c r="A438" s="75"/>
      <c r="C438" s="71"/>
      <c r="D438" s="70"/>
      <c r="E438" s="71"/>
      <c r="F438" s="72"/>
      <c r="G438" s="73"/>
      <c r="H438" s="73"/>
      <c r="I438" s="3">
        <f t="shared" si="6"/>
        <v>0</v>
      </c>
      <c r="J438" s="72"/>
      <c r="K438" s="71"/>
      <c r="L438" s="72"/>
      <c r="M438" s="74"/>
      <c r="N438" s="54"/>
      <c r="O438" s="168"/>
      <c r="P438" s="169"/>
      <c r="Q438" s="169"/>
      <c r="R438" s="169"/>
      <c r="S438" s="170"/>
      <c r="T438" s="54"/>
      <c r="U438" s="54"/>
      <c r="V438" s="54"/>
    </row>
    <row r="439" spans="1:22" ht="15.75" x14ac:dyDescent="0.25">
      <c r="A439" s="75"/>
      <c r="C439" s="71"/>
      <c r="D439" s="70"/>
      <c r="E439" s="71"/>
      <c r="F439" s="72"/>
      <c r="G439" s="73"/>
      <c r="H439" s="73"/>
      <c r="I439" s="3">
        <f t="shared" si="6"/>
        <v>0</v>
      </c>
      <c r="J439" s="72"/>
      <c r="K439" s="71"/>
      <c r="L439" s="72"/>
      <c r="M439" s="74"/>
      <c r="N439" s="54"/>
      <c r="O439" s="168"/>
      <c r="P439" s="169"/>
      <c r="Q439" s="169"/>
      <c r="R439" s="169"/>
      <c r="S439" s="170"/>
      <c r="T439" s="54"/>
      <c r="U439" s="54"/>
      <c r="V439" s="54"/>
    </row>
    <row r="440" spans="1:22" ht="15.75" x14ac:dyDescent="0.25">
      <c r="A440" s="75"/>
      <c r="C440" s="71"/>
      <c r="D440" s="70"/>
      <c r="E440" s="71"/>
      <c r="F440" s="72"/>
      <c r="G440" s="73"/>
      <c r="H440" s="73"/>
      <c r="I440" s="3">
        <f t="shared" si="6"/>
        <v>0</v>
      </c>
      <c r="J440" s="72"/>
      <c r="K440" s="71"/>
      <c r="L440" s="72"/>
      <c r="M440" s="74"/>
      <c r="N440" s="54"/>
      <c r="O440" s="168"/>
      <c r="P440" s="169"/>
      <c r="Q440" s="169"/>
      <c r="R440" s="169"/>
      <c r="S440" s="170"/>
      <c r="T440" s="54"/>
      <c r="U440" s="54"/>
      <c r="V440" s="54"/>
    </row>
    <row r="441" spans="1:22" ht="15.75" x14ac:dyDescent="0.25">
      <c r="A441" s="75"/>
      <c r="C441" s="71"/>
      <c r="D441" s="70"/>
      <c r="E441" s="71"/>
      <c r="F441" s="72"/>
      <c r="G441" s="73"/>
      <c r="H441" s="73"/>
      <c r="I441" s="3">
        <f t="shared" si="6"/>
        <v>0</v>
      </c>
      <c r="J441" s="72"/>
      <c r="K441" s="71"/>
      <c r="L441" s="72"/>
      <c r="M441" s="74"/>
      <c r="N441" s="54"/>
      <c r="O441" s="168"/>
      <c r="P441" s="169"/>
      <c r="Q441" s="169"/>
      <c r="R441" s="169"/>
      <c r="S441" s="170"/>
      <c r="T441" s="54"/>
      <c r="U441" s="54"/>
      <c r="V441" s="54"/>
    </row>
    <row r="442" spans="1:22" ht="15.75" x14ac:dyDescent="0.25">
      <c r="A442" s="75"/>
      <c r="C442" s="71"/>
      <c r="D442" s="70"/>
      <c r="E442" s="71"/>
      <c r="F442" s="72"/>
      <c r="G442" s="73"/>
      <c r="H442" s="73"/>
      <c r="I442" s="3">
        <f t="shared" si="6"/>
        <v>0</v>
      </c>
      <c r="J442" s="72"/>
      <c r="K442" s="71"/>
      <c r="L442" s="72"/>
      <c r="M442" s="74"/>
      <c r="N442" s="54"/>
      <c r="O442" s="168"/>
      <c r="P442" s="169"/>
      <c r="Q442" s="169"/>
      <c r="R442" s="169"/>
      <c r="S442" s="170"/>
      <c r="T442" s="54"/>
      <c r="U442" s="54"/>
      <c r="V442" s="54"/>
    </row>
    <row r="443" spans="1:22" ht="15.75" x14ac:dyDescent="0.25">
      <c r="A443" s="75"/>
      <c r="C443" s="71"/>
      <c r="D443" s="70"/>
      <c r="E443" s="71"/>
      <c r="F443" s="72"/>
      <c r="G443" s="73"/>
      <c r="H443" s="73"/>
      <c r="I443" s="3">
        <f t="shared" si="6"/>
        <v>0</v>
      </c>
      <c r="J443" s="72"/>
      <c r="K443" s="71"/>
      <c r="L443" s="72"/>
      <c r="M443" s="74"/>
      <c r="N443" s="54"/>
      <c r="O443" s="168"/>
      <c r="P443" s="169"/>
      <c r="Q443" s="169"/>
      <c r="R443" s="169"/>
      <c r="S443" s="170"/>
      <c r="T443" s="54"/>
      <c r="U443" s="54"/>
      <c r="V443" s="54"/>
    </row>
    <row r="444" spans="1:22" ht="15.75" x14ac:dyDescent="0.25">
      <c r="A444" s="75"/>
      <c r="C444" s="71"/>
      <c r="D444" s="70"/>
      <c r="E444" s="71"/>
      <c r="F444" s="72"/>
      <c r="G444" s="73"/>
      <c r="H444" s="73"/>
      <c r="I444" s="3">
        <f t="shared" si="6"/>
        <v>0</v>
      </c>
      <c r="J444" s="72"/>
      <c r="K444" s="71"/>
      <c r="L444" s="72"/>
      <c r="M444" s="74"/>
      <c r="N444" s="54"/>
      <c r="O444" s="168"/>
      <c r="P444" s="169"/>
      <c r="Q444" s="169"/>
      <c r="R444" s="169"/>
      <c r="S444" s="170"/>
      <c r="T444" s="54"/>
      <c r="U444" s="54"/>
      <c r="V444" s="54"/>
    </row>
    <row r="445" spans="1:22" ht="15.75" x14ac:dyDescent="0.25">
      <c r="A445" s="75"/>
      <c r="C445" s="71"/>
      <c r="D445" s="70"/>
      <c r="E445" s="71"/>
      <c r="F445" s="72"/>
      <c r="G445" s="73"/>
      <c r="H445" s="73"/>
      <c r="I445" s="3">
        <f t="shared" si="6"/>
        <v>0</v>
      </c>
      <c r="J445" s="72"/>
      <c r="K445" s="71"/>
      <c r="L445" s="72"/>
      <c r="M445" s="74"/>
      <c r="N445" s="54"/>
      <c r="O445" s="168"/>
      <c r="P445" s="169"/>
      <c r="Q445" s="169"/>
      <c r="R445" s="169"/>
      <c r="S445" s="170"/>
      <c r="T445" s="54"/>
      <c r="U445" s="54"/>
      <c r="V445" s="54"/>
    </row>
    <row r="446" spans="1:22" ht="15.75" x14ac:dyDescent="0.25">
      <c r="A446" s="75"/>
      <c r="C446" s="71"/>
      <c r="D446" s="70"/>
      <c r="E446" s="71"/>
      <c r="F446" s="72"/>
      <c r="G446" s="73"/>
      <c r="H446" s="73"/>
      <c r="I446" s="3">
        <f t="shared" si="6"/>
        <v>0</v>
      </c>
      <c r="J446" s="72"/>
      <c r="K446" s="71"/>
      <c r="L446" s="72"/>
      <c r="M446" s="74"/>
      <c r="N446" s="54"/>
      <c r="O446" s="168"/>
      <c r="P446" s="169"/>
      <c r="Q446" s="169"/>
      <c r="R446" s="169"/>
      <c r="S446" s="170"/>
      <c r="T446" s="54"/>
      <c r="U446" s="54"/>
      <c r="V446" s="54"/>
    </row>
    <row r="447" spans="1:22" ht="15.75" x14ac:dyDescent="0.25">
      <c r="A447" s="75"/>
      <c r="C447" s="71"/>
      <c r="D447" s="70"/>
      <c r="E447" s="71"/>
      <c r="F447" s="72"/>
      <c r="G447" s="73"/>
      <c r="H447" s="73"/>
      <c r="I447" s="3">
        <f t="shared" si="6"/>
        <v>0</v>
      </c>
      <c r="J447" s="72"/>
      <c r="K447" s="71"/>
      <c r="L447" s="72"/>
      <c r="M447" s="74"/>
      <c r="N447" s="54"/>
      <c r="O447" s="168"/>
      <c r="P447" s="169"/>
      <c r="Q447" s="169"/>
      <c r="R447" s="169"/>
      <c r="S447" s="170"/>
      <c r="T447" s="54"/>
      <c r="U447" s="54"/>
      <c r="V447" s="54"/>
    </row>
    <row r="448" spans="1:22" ht="15.75" x14ac:dyDescent="0.25">
      <c r="A448" s="75"/>
      <c r="C448" s="71"/>
      <c r="D448" s="70"/>
      <c r="E448" s="71"/>
      <c r="F448" s="72"/>
      <c r="G448" s="73"/>
      <c r="H448" s="73"/>
      <c r="I448" s="3">
        <f t="shared" si="6"/>
        <v>0</v>
      </c>
      <c r="J448" s="72"/>
      <c r="K448" s="71"/>
      <c r="L448" s="72"/>
      <c r="M448" s="74"/>
      <c r="N448" s="54"/>
      <c r="O448" s="168"/>
      <c r="P448" s="169"/>
      <c r="Q448" s="169"/>
      <c r="R448" s="169"/>
      <c r="S448" s="170"/>
      <c r="T448" s="54"/>
      <c r="U448" s="54"/>
      <c r="V448" s="54"/>
    </row>
    <row r="449" spans="1:22" ht="15.75" x14ac:dyDescent="0.25">
      <c r="A449" s="75"/>
      <c r="C449" s="71"/>
      <c r="D449" s="70"/>
      <c r="E449" s="71"/>
      <c r="F449" s="72"/>
      <c r="G449" s="73"/>
      <c r="H449" s="73"/>
      <c r="I449" s="3">
        <f t="shared" si="6"/>
        <v>0</v>
      </c>
      <c r="J449" s="72"/>
      <c r="K449" s="71"/>
      <c r="L449" s="72"/>
      <c r="M449" s="74"/>
      <c r="N449" s="54"/>
      <c r="O449" s="168"/>
      <c r="P449" s="169"/>
      <c r="Q449" s="169"/>
      <c r="R449" s="169"/>
      <c r="S449" s="170"/>
      <c r="T449" s="54"/>
      <c r="U449" s="54"/>
      <c r="V449" s="54"/>
    </row>
    <row r="450" spans="1:22" ht="15.75" x14ac:dyDescent="0.25">
      <c r="A450" s="75"/>
      <c r="C450" s="71"/>
      <c r="D450" s="70"/>
      <c r="E450" s="71"/>
      <c r="F450" s="72"/>
      <c r="G450" s="73"/>
      <c r="H450" s="73"/>
      <c r="I450" s="3">
        <f t="shared" si="6"/>
        <v>0</v>
      </c>
      <c r="J450" s="72"/>
      <c r="K450" s="71"/>
      <c r="L450" s="72"/>
      <c r="M450" s="74"/>
      <c r="N450" s="54"/>
      <c r="O450" s="168"/>
      <c r="P450" s="169"/>
      <c r="Q450" s="169"/>
      <c r="R450" s="169"/>
      <c r="S450" s="170"/>
      <c r="T450" s="54"/>
      <c r="U450" s="54"/>
      <c r="V450" s="54"/>
    </row>
    <row r="451" spans="1:22" ht="15.75" x14ac:dyDescent="0.25">
      <c r="A451" s="75"/>
      <c r="C451" s="71"/>
      <c r="D451" s="70"/>
      <c r="E451" s="71"/>
      <c r="F451" s="72"/>
      <c r="G451" s="73"/>
      <c r="H451" s="73"/>
      <c r="I451" s="3">
        <f t="shared" si="6"/>
        <v>0</v>
      </c>
      <c r="J451" s="72"/>
      <c r="K451" s="71"/>
      <c r="L451" s="72"/>
      <c r="M451" s="74"/>
      <c r="N451" s="54"/>
      <c r="O451" s="168"/>
      <c r="P451" s="169"/>
      <c r="Q451" s="169"/>
      <c r="R451" s="169"/>
      <c r="S451" s="170"/>
      <c r="T451" s="54"/>
      <c r="U451" s="54"/>
      <c r="V451" s="54"/>
    </row>
    <row r="452" spans="1:22" ht="15.75" x14ac:dyDescent="0.25">
      <c r="A452" s="75"/>
      <c r="C452" s="71"/>
      <c r="D452" s="70"/>
      <c r="E452" s="71"/>
      <c r="F452" s="72"/>
      <c r="G452" s="73"/>
      <c r="H452" s="73"/>
      <c r="I452" s="3">
        <f t="shared" si="6"/>
        <v>0</v>
      </c>
      <c r="J452" s="72"/>
      <c r="K452" s="71"/>
      <c r="L452" s="72"/>
      <c r="M452" s="74"/>
      <c r="N452" s="54"/>
      <c r="O452" s="168"/>
      <c r="P452" s="169"/>
      <c r="Q452" s="169"/>
      <c r="R452" s="169"/>
      <c r="S452" s="170"/>
      <c r="T452" s="54"/>
      <c r="U452" s="54"/>
      <c r="V452" s="54"/>
    </row>
    <row r="453" spans="1:22" ht="15.75" x14ac:dyDescent="0.25">
      <c r="A453" s="75"/>
      <c r="C453" s="71"/>
      <c r="D453" s="70"/>
      <c r="E453" s="71"/>
      <c r="F453" s="72"/>
      <c r="G453" s="73"/>
      <c r="H453" s="73"/>
      <c r="I453" s="3">
        <f t="shared" si="6"/>
        <v>0</v>
      </c>
      <c r="J453" s="72"/>
      <c r="K453" s="71"/>
      <c r="L453" s="72"/>
      <c r="M453" s="74"/>
      <c r="N453" s="54"/>
      <c r="O453" s="168"/>
      <c r="P453" s="169"/>
      <c r="Q453" s="169"/>
      <c r="R453" s="169"/>
      <c r="S453" s="170"/>
      <c r="T453" s="54"/>
      <c r="U453" s="54"/>
      <c r="V453" s="54"/>
    </row>
    <row r="454" spans="1:22" ht="15.75" x14ac:dyDescent="0.25">
      <c r="A454" s="75"/>
      <c r="C454" s="71"/>
      <c r="D454" s="70"/>
      <c r="E454" s="71"/>
      <c r="F454" s="72"/>
      <c r="G454" s="73"/>
      <c r="H454" s="73"/>
      <c r="I454" s="3">
        <f t="shared" si="6"/>
        <v>0</v>
      </c>
      <c r="J454" s="72"/>
      <c r="K454" s="71"/>
      <c r="L454" s="72"/>
      <c r="M454" s="74"/>
      <c r="N454" s="54"/>
      <c r="O454" s="168"/>
      <c r="P454" s="169"/>
      <c r="Q454" s="169"/>
      <c r="R454" s="169"/>
      <c r="S454" s="170"/>
      <c r="T454" s="54"/>
      <c r="U454" s="54"/>
      <c r="V454" s="54"/>
    </row>
    <row r="455" spans="1:22" ht="15.75" x14ac:dyDescent="0.25">
      <c r="A455" s="75"/>
      <c r="C455" s="71"/>
      <c r="D455" s="70"/>
      <c r="E455" s="71"/>
      <c r="F455" s="72"/>
      <c r="G455" s="73"/>
      <c r="H455" s="73"/>
      <c r="I455" s="3">
        <f t="shared" ref="I455:I500" si="7">H455-G455</f>
        <v>0</v>
      </c>
      <c r="J455" s="72"/>
      <c r="K455" s="71"/>
      <c r="L455" s="72"/>
      <c r="M455" s="74"/>
      <c r="N455" s="54"/>
      <c r="O455" s="168"/>
      <c r="P455" s="169"/>
      <c r="Q455" s="169"/>
      <c r="R455" s="169"/>
      <c r="S455" s="170"/>
      <c r="T455" s="54"/>
      <c r="U455" s="54"/>
      <c r="V455" s="54"/>
    </row>
    <row r="456" spans="1:22" ht="15.75" x14ac:dyDescent="0.25">
      <c r="A456" s="75"/>
      <c r="C456" s="71"/>
      <c r="D456" s="70"/>
      <c r="E456" s="71"/>
      <c r="F456" s="72"/>
      <c r="G456" s="73"/>
      <c r="H456" s="73"/>
      <c r="I456" s="3">
        <f t="shared" si="7"/>
        <v>0</v>
      </c>
      <c r="J456" s="72"/>
      <c r="K456" s="71"/>
      <c r="L456" s="72"/>
      <c r="M456" s="74"/>
      <c r="N456" s="54"/>
      <c r="O456" s="168"/>
      <c r="P456" s="169"/>
      <c r="Q456" s="169"/>
      <c r="R456" s="169"/>
      <c r="S456" s="170"/>
      <c r="T456" s="54"/>
      <c r="U456" s="54"/>
      <c r="V456" s="54"/>
    </row>
    <row r="457" spans="1:22" ht="15.75" x14ac:dyDescent="0.25">
      <c r="A457" s="75"/>
      <c r="C457" s="71"/>
      <c r="D457" s="70"/>
      <c r="E457" s="71"/>
      <c r="F457" s="72"/>
      <c r="G457" s="73"/>
      <c r="H457" s="73"/>
      <c r="I457" s="3">
        <f t="shared" si="7"/>
        <v>0</v>
      </c>
      <c r="J457" s="72"/>
      <c r="K457" s="71"/>
      <c r="L457" s="72"/>
      <c r="M457" s="74"/>
      <c r="N457" s="54"/>
      <c r="O457" s="168"/>
      <c r="P457" s="169"/>
      <c r="Q457" s="169"/>
      <c r="R457" s="169"/>
      <c r="S457" s="170"/>
      <c r="T457" s="54"/>
      <c r="U457" s="54"/>
      <c r="V457" s="54"/>
    </row>
    <row r="458" spans="1:22" ht="15.75" x14ac:dyDescent="0.25">
      <c r="A458" s="75"/>
      <c r="C458" s="71"/>
      <c r="D458" s="70"/>
      <c r="E458" s="71"/>
      <c r="F458" s="72"/>
      <c r="G458" s="73"/>
      <c r="H458" s="73"/>
      <c r="I458" s="3">
        <f t="shared" si="7"/>
        <v>0</v>
      </c>
      <c r="J458" s="72"/>
      <c r="K458" s="71"/>
      <c r="L458" s="72"/>
      <c r="M458" s="74"/>
      <c r="N458" s="54"/>
      <c r="O458" s="168"/>
      <c r="P458" s="169"/>
      <c r="Q458" s="169"/>
      <c r="R458" s="169"/>
      <c r="S458" s="170"/>
      <c r="T458" s="54"/>
      <c r="U458" s="54"/>
      <c r="V458" s="54"/>
    </row>
    <row r="459" spans="1:22" ht="15.75" x14ac:dyDescent="0.25">
      <c r="A459" s="75"/>
      <c r="C459" s="71"/>
      <c r="D459" s="70"/>
      <c r="E459" s="71"/>
      <c r="F459" s="72"/>
      <c r="G459" s="73"/>
      <c r="H459" s="73"/>
      <c r="I459" s="3">
        <f t="shared" si="7"/>
        <v>0</v>
      </c>
      <c r="J459" s="72"/>
      <c r="K459" s="71"/>
      <c r="L459" s="72"/>
      <c r="M459" s="74"/>
      <c r="N459" s="54"/>
      <c r="O459" s="168"/>
      <c r="P459" s="169"/>
      <c r="Q459" s="169"/>
      <c r="R459" s="169"/>
      <c r="S459" s="170"/>
      <c r="T459" s="54"/>
      <c r="U459" s="54"/>
      <c r="V459" s="54"/>
    </row>
    <row r="460" spans="1:22" ht="15.75" x14ac:dyDescent="0.25">
      <c r="A460" s="75"/>
      <c r="C460" s="71"/>
      <c r="D460" s="70"/>
      <c r="E460" s="71"/>
      <c r="F460" s="72"/>
      <c r="G460" s="73"/>
      <c r="H460" s="73"/>
      <c r="I460" s="3">
        <f t="shared" si="7"/>
        <v>0</v>
      </c>
      <c r="J460" s="72"/>
      <c r="K460" s="71"/>
      <c r="L460" s="72"/>
      <c r="M460" s="74"/>
      <c r="N460" s="54"/>
      <c r="O460" s="168"/>
      <c r="P460" s="169"/>
      <c r="Q460" s="169"/>
      <c r="R460" s="169"/>
      <c r="S460" s="170"/>
      <c r="T460" s="54"/>
      <c r="U460" s="54"/>
      <c r="V460" s="54"/>
    </row>
    <row r="461" spans="1:22" ht="15.75" x14ac:dyDescent="0.25">
      <c r="A461" s="75"/>
      <c r="C461" s="71"/>
      <c r="D461" s="70"/>
      <c r="E461" s="71"/>
      <c r="F461" s="72"/>
      <c r="G461" s="73"/>
      <c r="H461" s="73"/>
      <c r="I461" s="3">
        <f t="shared" si="7"/>
        <v>0</v>
      </c>
      <c r="J461" s="72"/>
      <c r="K461" s="71"/>
      <c r="L461" s="72"/>
      <c r="M461" s="74"/>
      <c r="N461" s="54"/>
      <c r="O461" s="168"/>
      <c r="P461" s="169"/>
      <c r="Q461" s="169"/>
      <c r="R461" s="169"/>
      <c r="S461" s="170"/>
      <c r="T461" s="54"/>
      <c r="U461" s="54"/>
      <c r="V461" s="54"/>
    </row>
    <row r="462" spans="1:22" ht="15.75" x14ac:dyDescent="0.25">
      <c r="A462" s="75"/>
      <c r="C462" s="71"/>
      <c r="D462" s="70"/>
      <c r="E462" s="71"/>
      <c r="F462" s="72"/>
      <c r="G462" s="73"/>
      <c r="H462" s="73"/>
      <c r="I462" s="3">
        <f t="shared" si="7"/>
        <v>0</v>
      </c>
      <c r="J462" s="72"/>
      <c r="K462" s="71"/>
      <c r="L462" s="72"/>
      <c r="M462" s="74"/>
      <c r="N462" s="54"/>
      <c r="O462" s="168"/>
      <c r="P462" s="169"/>
      <c r="Q462" s="169"/>
      <c r="R462" s="169"/>
      <c r="S462" s="170"/>
      <c r="T462" s="54"/>
      <c r="U462" s="54"/>
      <c r="V462" s="54"/>
    </row>
    <row r="463" spans="1:22" ht="15.75" x14ac:dyDescent="0.25">
      <c r="A463" s="75"/>
      <c r="C463" s="71"/>
      <c r="D463" s="70"/>
      <c r="E463" s="71"/>
      <c r="F463" s="72"/>
      <c r="G463" s="73"/>
      <c r="H463" s="73"/>
      <c r="I463" s="3">
        <f t="shared" si="7"/>
        <v>0</v>
      </c>
      <c r="J463" s="72"/>
      <c r="K463" s="71"/>
      <c r="L463" s="72"/>
      <c r="M463" s="74"/>
      <c r="N463" s="54"/>
      <c r="O463" s="168"/>
      <c r="P463" s="169"/>
      <c r="Q463" s="169"/>
      <c r="R463" s="169"/>
      <c r="S463" s="170"/>
      <c r="T463" s="54"/>
      <c r="U463" s="54"/>
      <c r="V463" s="54"/>
    </row>
    <row r="464" spans="1:22" ht="15.75" x14ac:dyDescent="0.25">
      <c r="A464" s="75"/>
      <c r="C464" s="71"/>
      <c r="D464" s="70"/>
      <c r="E464" s="71"/>
      <c r="F464" s="72"/>
      <c r="G464" s="73"/>
      <c r="H464" s="73"/>
      <c r="I464" s="3">
        <f t="shared" si="7"/>
        <v>0</v>
      </c>
      <c r="J464" s="72"/>
      <c r="K464" s="71"/>
      <c r="L464" s="72"/>
      <c r="M464" s="74"/>
      <c r="N464" s="54"/>
      <c r="O464" s="168"/>
      <c r="P464" s="169"/>
      <c r="Q464" s="169"/>
      <c r="R464" s="169"/>
      <c r="S464" s="170"/>
      <c r="T464" s="54"/>
      <c r="U464" s="54"/>
      <c r="V464" s="54"/>
    </row>
    <row r="465" spans="1:22" ht="15.75" x14ac:dyDescent="0.25">
      <c r="A465" s="75"/>
      <c r="C465" s="71"/>
      <c r="D465" s="70"/>
      <c r="E465" s="71"/>
      <c r="F465" s="72"/>
      <c r="G465" s="73"/>
      <c r="H465" s="73"/>
      <c r="I465" s="3">
        <f t="shared" si="7"/>
        <v>0</v>
      </c>
      <c r="J465" s="72"/>
      <c r="K465" s="71"/>
      <c r="L465" s="72"/>
      <c r="M465" s="74"/>
      <c r="N465" s="54"/>
      <c r="O465" s="168"/>
      <c r="P465" s="169"/>
      <c r="Q465" s="169"/>
      <c r="R465" s="169"/>
      <c r="S465" s="170"/>
      <c r="T465" s="54"/>
      <c r="U465" s="54"/>
      <c r="V465" s="54"/>
    </row>
    <row r="466" spans="1:22" ht="15.75" x14ac:dyDescent="0.25">
      <c r="A466" s="75"/>
      <c r="C466" s="71"/>
      <c r="D466" s="70"/>
      <c r="E466" s="71"/>
      <c r="F466" s="72"/>
      <c r="G466" s="73"/>
      <c r="H466" s="73"/>
      <c r="I466" s="3">
        <f t="shared" si="7"/>
        <v>0</v>
      </c>
      <c r="J466" s="72"/>
      <c r="K466" s="71"/>
      <c r="L466" s="72"/>
      <c r="M466" s="74"/>
      <c r="N466" s="54"/>
      <c r="O466" s="168"/>
      <c r="P466" s="169"/>
      <c r="Q466" s="169"/>
      <c r="R466" s="169"/>
      <c r="S466" s="170"/>
      <c r="T466" s="54"/>
      <c r="U466" s="54"/>
      <c r="V466" s="54"/>
    </row>
    <row r="467" spans="1:22" ht="15.75" x14ac:dyDescent="0.25">
      <c r="A467" s="75"/>
      <c r="C467" s="71"/>
      <c r="D467" s="70"/>
      <c r="E467" s="71"/>
      <c r="F467" s="72"/>
      <c r="G467" s="73"/>
      <c r="H467" s="73"/>
      <c r="I467" s="3">
        <f t="shared" si="7"/>
        <v>0</v>
      </c>
      <c r="J467" s="72"/>
      <c r="K467" s="71"/>
      <c r="L467" s="72"/>
      <c r="M467" s="74"/>
      <c r="N467" s="54"/>
      <c r="O467" s="168"/>
      <c r="P467" s="169"/>
      <c r="Q467" s="169"/>
      <c r="R467" s="169"/>
      <c r="S467" s="170"/>
      <c r="T467" s="54"/>
      <c r="U467" s="54"/>
      <c r="V467" s="54"/>
    </row>
    <row r="468" spans="1:22" ht="15.75" x14ac:dyDescent="0.25">
      <c r="A468" s="75"/>
      <c r="C468" s="71"/>
      <c r="D468" s="70"/>
      <c r="E468" s="71"/>
      <c r="F468" s="72"/>
      <c r="G468" s="73"/>
      <c r="H468" s="73"/>
      <c r="I468" s="3">
        <f t="shared" si="7"/>
        <v>0</v>
      </c>
      <c r="J468" s="72"/>
      <c r="K468" s="71"/>
      <c r="L468" s="72"/>
      <c r="M468" s="74"/>
      <c r="N468" s="54"/>
      <c r="O468" s="168"/>
      <c r="P468" s="169"/>
      <c r="Q468" s="169"/>
      <c r="R468" s="169"/>
      <c r="S468" s="170"/>
      <c r="T468" s="54"/>
      <c r="U468" s="54"/>
      <c r="V468" s="54"/>
    </row>
    <row r="469" spans="1:22" ht="15.75" x14ac:dyDescent="0.25">
      <c r="A469" s="75"/>
      <c r="C469" s="71"/>
      <c r="D469" s="70"/>
      <c r="E469" s="71"/>
      <c r="F469" s="72"/>
      <c r="G469" s="73"/>
      <c r="H469" s="73"/>
      <c r="I469" s="3">
        <f t="shared" si="7"/>
        <v>0</v>
      </c>
      <c r="J469" s="72"/>
      <c r="K469" s="71"/>
      <c r="L469" s="72"/>
      <c r="M469" s="74"/>
      <c r="N469" s="54"/>
      <c r="O469" s="168"/>
      <c r="P469" s="169"/>
      <c r="Q469" s="169"/>
      <c r="R469" s="169"/>
      <c r="S469" s="170"/>
      <c r="T469" s="54"/>
      <c r="U469" s="54"/>
      <c r="V469" s="54"/>
    </row>
    <row r="470" spans="1:22" ht="15.75" x14ac:dyDescent="0.25">
      <c r="A470" s="75"/>
      <c r="C470" s="71"/>
      <c r="D470" s="70"/>
      <c r="E470" s="71"/>
      <c r="F470" s="72"/>
      <c r="G470" s="73"/>
      <c r="H470" s="73"/>
      <c r="I470" s="3">
        <f t="shared" si="7"/>
        <v>0</v>
      </c>
      <c r="J470" s="72"/>
      <c r="K470" s="71"/>
      <c r="L470" s="72"/>
      <c r="M470" s="74"/>
      <c r="N470" s="54"/>
      <c r="O470" s="168"/>
      <c r="P470" s="169"/>
      <c r="Q470" s="169"/>
      <c r="R470" s="169"/>
      <c r="S470" s="170"/>
      <c r="T470" s="54"/>
      <c r="U470" s="54"/>
      <c r="V470" s="54"/>
    </row>
    <row r="471" spans="1:22" ht="15.75" x14ac:dyDescent="0.25">
      <c r="A471" s="75"/>
      <c r="C471" s="71"/>
      <c r="D471" s="70"/>
      <c r="E471" s="71"/>
      <c r="F471" s="72"/>
      <c r="G471" s="73"/>
      <c r="H471" s="73"/>
      <c r="I471" s="3">
        <f t="shared" si="7"/>
        <v>0</v>
      </c>
      <c r="J471" s="72"/>
      <c r="K471" s="71"/>
      <c r="L471" s="72"/>
      <c r="M471" s="74"/>
      <c r="N471" s="54"/>
      <c r="O471" s="168"/>
      <c r="P471" s="169"/>
      <c r="Q471" s="169"/>
      <c r="R471" s="169"/>
      <c r="S471" s="170"/>
      <c r="T471" s="54"/>
      <c r="U471" s="54"/>
      <c r="V471" s="54"/>
    </row>
    <row r="472" spans="1:22" ht="15.75" x14ac:dyDescent="0.25">
      <c r="A472" s="75"/>
      <c r="C472" s="71"/>
      <c r="D472" s="70"/>
      <c r="E472" s="71"/>
      <c r="F472" s="72"/>
      <c r="G472" s="73"/>
      <c r="H472" s="73"/>
      <c r="I472" s="3">
        <f t="shared" si="7"/>
        <v>0</v>
      </c>
      <c r="J472" s="72"/>
      <c r="K472" s="71"/>
      <c r="L472" s="72"/>
      <c r="M472" s="74"/>
      <c r="N472" s="54"/>
      <c r="O472" s="168"/>
      <c r="P472" s="169"/>
      <c r="Q472" s="169"/>
      <c r="R472" s="169"/>
      <c r="S472" s="170"/>
      <c r="T472" s="54"/>
      <c r="U472" s="54"/>
      <c r="V472" s="54"/>
    </row>
    <row r="473" spans="1:22" ht="15.75" x14ac:dyDescent="0.25">
      <c r="A473" s="75"/>
      <c r="C473" s="71"/>
      <c r="D473" s="70"/>
      <c r="E473" s="71"/>
      <c r="F473" s="72"/>
      <c r="G473" s="73"/>
      <c r="H473" s="73"/>
      <c r="I473" s="3">
        <f t="shared" si="7"/>
        <v>0</v>
      </c>
      <c r="J473" s="72"/>
      <c r="K473" s="71"/>
      <c r="L473" s="72"/>
      <c r="M473" s="74"/>
      <c r="N473" s="54"/>
      <c r="O473" s="168"/>
      <c r="P473" s="169"/>
      <c r="Q473" s="169"/>
      <c r="R473" s="169"/>
      <c r="S473" s="170"/>
      <c r="T473" s="54"/>
      <c r="U473" s="54"/>
      <c r="V473" s="54"/>
    </row>
    <row r="474" spans="1:22" ht="15.75" x14ac:dyDescent="0.25">
      <c r="A474" s="75"/>
      <c r="C474" s="71"/>
      <c r="D474" s="70"/>
      <c r="E474" s="71"/>
      <c r="F474" s="72"/>
      <c r="G474" s="73"/>
      <c r="H474" s="73"/>
      <c r="I474" s="3">
        <f t="shared" si="7"/>
        <v>0</v>
      </c>
      <c r="J474" s="72"/>
      <c r="K474" s="71"/>
      <c r="L474" s="72"/>
      <c r="M474" s="74"/>
      <c r="N474" s="54"/>
      <c r="O474" s="168"/>
      <c r="P474" s="169"/>
      <c r="Q474" s="169"/>
      <c r="R474" s="169"/>
      <c r="S474" s="170"/>
      <c r="T474" s="54"/>
      <c r="U474" s="54"/>
      <c r="V474" s="54"/>
    </row>
    <row r="475" spans="1:22" ht="15.75" x14ac:dyDescent="0.25">
      <c r="A475" s="75"/>
      <c r="C475" s="71"/>
      <c r="D475" s="70"/>
      <c r="E475" s="71"/>
      <c r="F475" s="72"/>
      <c r="G475" s="73"/>
      <c r="H475" s="73"/>
      <c r="I475" s="3">
        <f t="shared" si="7"/>
        <v>0</v>
      </c>
      <c r="J475" s="72"/>
      <c r="K475" s="71"/>
      <c r="L475" s="72"/>
      <c r="M475" s="74"/>
      <c r="N475" s="54"/>
      <c r="O475" s="168"/>
      <c r="P475" s="169"/>
      <c r="Q475" s="169"/>
      <c r="R475" s="169"/>
      <c r="S475" s="170"/>
      <c r="T475" s="54"/>
      <c r="U475" s="54"/>
      <c r="V475" s="54"/>
    </row>
    <row r="476" spans="1:22" ht="15.75" x14ac:dyDescent="0.25">
      <c r="A476" s="75"/>
      <c r="C476" s="71"/>
      <c r="D476" s="70"/>
      <c r="E476" s="71"/>
      <c r="F476" s="72"/>
      <c r="G476" s="73"/>
      <c r="H476" s="73"/>
      <c r="I476" s="3">
        <f t="shared" si="7"/>
        <v>0</v>
      </c>
      <c r="J476" s="72"/>
      <c r="K476" s="71"/>
      <c r="L476" s="72"/>
      <c r="M476" s="74"/>
      <c r="N476" s="54"/>
      <c r="O476" s="168"/>
      <c r="P476" s="169"/>
      <c r="Q476" s="169"/>
      <c r="R476" s="169"/>
      <c r="S476" s="170"/>
      <c r="T476" s="54"/>
      <c r="U476" s="54"/>
      <c r="V476" s="54"/>
    </row>
    <row r="477" spans="1:22" ht="15.75" x14ac:dyDescent="0.25">
      <c r="A477" s="75"/>
      <c r="C477" s="71"/>
      <c r="D477" s="70"/>
      <c r="E477" s="71"/>
      <c r="F477" s="72"/>
      <c r="G477" s="73"/>
      <c r="H477" s="73"/>
      <c r="I477" s="3">
        <f t="shared" si="7"/>
        <v>0</v>
      </c>
      <c r="J477" s="72"/>
      <c r="K477" s="71"/>
      <c r="L477" s="72"/>
      <c r="M477" s="74"/>
      <c r="N477" s="54"/>
      <c r="O477" s="168"/>
      <c r="P477" s="169"/>
      <c r="Q477" s="169"/>
      <c r="R477" s="169"/>
      <c r="S477" s="170"/>
      <c r="T477" s="54"/>
      <c r="U477" s="54"/>
      <c r="V477" s="54"/>
    </row>
    <row r="478" spans="1:22" ht="15.75" x14ac:dyDescent="0.25">
      <c r="A478" s="75"/>
      <c r="C478" s="71"/>
      <c r="D478" s="70"/>
      <c r="E478" s="71"/>
      <c r="F478" s="72"/>
      <c r="G478" s="73"/>
      <c r="H478" s="73"/>
      <c r="I478" s="3">
        <f t="shared" si="7"/>
        <v>0</v>
      </c>
      <c r="J478" s="72"/>
      <c r="K478" s="71"/>
      <c r="L478" s="72"/>
      <c r="M478" s="74"/>
      <c r="N478" s="54"/>
      <c r="O478" s="168"/>
      <c r="P478" s="169"/>
      <c r="Q478" s="169"/>
      <c r="R478" s="169"/>
      <c r="S478" s="170"/>
      <c r="T478" s="54"/>
      <c r="U478" s="54"/>
      <c r="V478" s="54"/>
    </row>
    <row r="479" spans="1:22" ht="15.75" x14ac:dyDescent="0.25">
      <c r="A479" s="75"/>
      <c r="C479" s="71"/>
      <c r="D479" s="70"/>
      <c r="E479" s="71"/>
      <c r="F479" s="72"/>
      <c r="G479" s="73"/>
      <c r="H479" s="73"/>
      <c r="I479" s="3">
        <f t="shared" si="7"/>
        <v>0</v>
      </c>
      <c r="J479" s="72"/>
      <c r="K479" s="71"/>
      <c r="L479" s="72"/>
      <c r="M479" s="74"/>
      <c r="N479" s="54"/>
      <c r="O479" s="168"/>
      <c r="P479" s="169"/>
      <c r="Q479" s="169"/>
      <c r="R479" s="169"/>
      <c r="S479" s="170"/>
      <c r="T479" s="54"/>
      <c r="U479" s="54"/>
      <c r="V479" s="54"/>
    </row>
    <row r="480" spans="1:22" ht="15.75" x14ac:dyDescent="0.25">
      <c r="A480" s="75"/>
      <c r="C480" s="71"/>
      <c r="D480" s="70"/>
      <c r="E480" s="71"/>
      <c r="F480" s="72"/>
      <c r="G480" s="73"/>
      <c r="H480" s="73"/>
      <c r="I480" s="3">
        <f t="shared" si="7"/>
        <v>0</v>
      </c>
      <c r="J480" s="72"/>
      <c r="K480" s="71"/>
      <c r="L480" s="72"/>
      <c r="M480" s="74"/>
      <c r="N480" s="54"/>
      <c r="O480" s="168"/>
      <c r="P480" s="169"/>
      <c r="Q480" s="169"/>
      <c r="R480" s="169"/>
      <c r="S480" s="170"/>
      <c r="T480" s="54"/>
      <c r="U480" s="54"/>
      <c r="V480" s="54"/>
    </row>
    <row r="481" spans="1:22" ht="15.75" x14ac:dyDescent="0.25">
      <c r="A481" s="75"/>
      <c r="C481" s="71"/>
      <c r="D481" s="70"/>
      <c r="E481" s="71"/>
      <c r="F481" s="72"/>
      <c r="G481" s="73"/>
      <c r="H481" s="73"/>
      <c r="I481" s="3">
        <f t="shared" si="7"/>
        <v>0</v>
      </c>
      <c r="J481" s="72"/>
      <c r="K481" s="71"/>
      <c r="L481" s="72"/>
      <c r="M481" s="74"/>
      <c r="N481" s="54"/>
      <c r="O481" s="168"/>
      <c r="P481" s="169"/>
      <c r="Q481" s="169"/>
      <c r="R481" s="169"/>
      <c r="S481" s="170"/>
      <c r="T481" s="54"/>
      <c r="U481" s="54"/>
      <c r="V481" s="54"/>
    </row>
    <row r="482" spans="1:22" ht="15.75" x14ac:dyDescent="0.25">
      <c r="A482" s="75"/>
      <c r="C482" s="71"/>
      <c r="D482" s="70"/>
      <c r="E482" s="71"/>
      <c r="F482" s="72"/>
      <c r="G482" s="73"/>
      <c r="H482" s="73"/>
      <c r="I482" s="3">
        <f t="shared" si="7"/>
        <v>0</v>
      </c>
      <c r="J482" s="72"/>
      <c r="K482" s="71"/>
      <c r="L482" s="72"/>
      <c r="M482" s="74"/>
      <c r="N482" s="54"/>
      <c r="O482" s="168"/>
      <c r="P482" s="169"/>
      <c r="Q482" s="169"/>
      <c r="R482" s="169"/>
      <c r="S482" s="170"/>
      <c r="T482" s="54"/>
      <c r="U482" s="54"/>
      <c r="V482" s="54"/>
    </row>
    <row r="483" spans="1:22" ht="15.75" x14ac:dyDescent="0.25">
      <c r="A483" s="75"/>
      <c r="C483" s="71"/>
      <c r="D483" s="70"/>
      <c r="E483" s="71"/>
      <c r="F483" s="72"/>
      <c r="G483" s="73"/>
      <c r="H483" s="73"/>
      <c r="I483" s="3">
        <f t="shared" si="7"/>
        <v>0</v>
      </c>
      <c r="J483" s="72"/>
      <c r="K483" s="71"/>
      <c r="L483" s="72"/>
      <c r="M483" s="74"/>
      <c r="N483" s="54"/>
      <c r="O483" s="168"/>
      <c r="P483" s="169"/>
      <c r="Q483" s="169"/>
      <c r="R483" s="169"/>
      <c r="S483" s="170"/>
      <c r="T483" s="54"/>
      <c r="U483" s="54"/>
      <c r="V483" s="54"/>
    </row>
    <row r="484" spans="1:22" ht="15.75" x14ac:dyDescent="0.25">
      <c r="A484" s="75"/>
      <c r="C484" s="71"/>
      <c r="D484" s="70"/>
      <c r="E484" s="71"/>
      <c r="F484" s="72"/>
      <c r="G484" s="73"/>
      <c r="H484" s="73"/>
      <c r="I484" s="3">
        <f t="shared" si="7"/>
        <v>0</v>
      </c>
      <c r="J484" s="72"/>
      <c r="K484" s="71"/>
      <c r="L484" s="72"/>
      <c r="M484" s="74"/>
      <c r="N484" s="54"/>
      <c r="O484" s="168"/>
      <c r="P484" s="169"/>
      <c r="Q484" s="169"/>
      <c r="R484" s="169"/>
      <c r="S484" s="170"/>
      <c r="T484" s="54"/>
      <c r="U484" s="54"/>
      <c r="V484" s="54"/>
    </row>
    <row r="485" spans="1:22" ht="15.75" x14ac:dyDescent="0.25">
      <c r="A485" s="75"/>
      <c r="C485" s="71"/>
      <c r="D485" s="70"/>
      <c r="E485" s="71"/>
      <c r="F485" s="72"/>
      <c r="G485" s="73"/>
      <c r="H485" s="73"/>
      <c r="I485" s="3">
        <f t="shared" si="7"/>
        <v>0</v>
      </c>
      <c r="J485" s="72"/>
      <c r="K485" s="71"/>
      <c r="L485" s="72"/>
      <c r="M485" s="74"/>
      <c r="N485" s="54"/>
      <c r="O485" s="168"/>
      <c r="P485" s="169"/>
      <c r="Q485" s="169"/>
      <c r="R485" s="169"/>
      <c r="S485" s="170"/>
      <c r="T485" s="54"/>
      <c r="U485" s="54"/>
      <c r="V485" s="54"/>
    </row>
    <row r="486" spans="1:22" ht="15.75" x14ac:dyDescent="0.25">
      <c r="A486" s="75"/>
      <c r="C486" s="71"/>
      <c r="D486" s="70"/>
      <c r="E486" s="71"/>
      <c r="F486" s="72"/>
      <c r="G486" s="73"/>
      <c r="H486" s="73"/>
      <c r="I486" s="3">
        <f t="shared" si="7"/>
        <v>0</v>
      </c>
      <c r="J486" s="72"/>
      <c r="K486" s="71"/>
      <c r="L486" s="72"/>
      <c r="M486" s="74"/>
      <c r="N486" s="54"/>
      <c r="O486" s="168"/>
      <c r="P486" s="169"/>
      <c r="Q486" s="169"/>
      <c r="R486" s="169"/>
      <c r="S486" s="170"/>
      <c r="T486" s="54"/>
      <c r="U486" s="54"/>
      <c r="V486" s="54"/>
    </row>
    <row r="487" spans="1:22" ht="15.75" x14ac:dyDescent="0.25">
      <c r="A487" s="75"/>
      <c r="C487" s="71"/>
      <c r="D487" s="70"/>
      <c r="E487" s="71"/>
      <c r="F487" s="72"/>
      <c r="G487" s="73"/>
      <c r="H487" s="73"/>
      <c r="I487" s="3">
        <f t="shared" si="7"/>
        <v>0</v>
      </c>
      <c r="J487" s="72"/>
      <c r="K487" s="71"/>
      <c r="L487" s="72"/>
      <c r="M487" s="74"/>
      <c r="N487" s="54"/>
      <c r="O487" s="168"/>
      <c r="P487" s="169"/>
      <c r="Q487" s="169"/>
      <c r="R487" s="169"/>
      <c r="S487" s="170"/>
      <c r="T487" s="54"/>
      <c r="U487" s="54"/>
      <c r="V487" s="54"/>
    </row>
    <row r="488" spans="1:22" ht="15.75" x14ac:dyDescent="0.25">
      <c r="A488" s="75"/>
      <c r="C488" s="71"/>
      <c r="D488" s="70"/>
      <c r="E488" s="71"/>
      <c r="F488" s="72"/>
      <c r="G488" s="73"/>
      <c r="H488" s="73"/>
      <c r="I488" s="3">
        <f t="shared" si="7"/>
        <v>0</v>
      </c>
      <c r="J488" s="72"/>
      <c r="K488" s="71"/>
      <c r="L488" s="72"/>
      <c r="M488" s="74"/>
      <c r="N488" s="54"/>
      <c r="O488" s="168"/>
      <c r="P488" s="169"/>
      <c r="Q488" s="169"/>
      <c r="R488" s="169"/>
      <c r="S488" s="170"/>
      <c r="T488" s="54"/>
      <c r="U488" s="54"/>
      <c r="V488" s="54"/>
    </row>
    <row r="489" spans="1:22" ht="15.75" x14ac:dyDescent="0.25">
      <c r="A489" s="75"/>
      <c r="C489" s="71"/>
      <c r="D489" s="70"/>
      <c r="E489" s="71"/>
      <c r="F489" s="72"/>
      <c r="G489" s="73"/>
      <c r="H489" s="73"/>
      <c r="I489" s="3">
        <f t="shared" si="7"/>
        <v>0</v>
      </c>
      <c r="J489" s="72"/>
      <c r="K489" s="71"/>
      <c r="L489" s="72"/>
      <c r="M489" s="74"/>
      <c r="N489" s="54"/>
      <c r="O489" s="168"/>
      <c r="P489" s="169"/>
      <c r="Q489" s="169"/>
      <c r="R489" s="169"/>
      <c r="S489" s="170"/>
      <c r="T489" s="54"/>
      <c r="U489" s="54"/>
      <c r="V489" s="54"/>
    </row>
    <row r="490" spans="1:22" ht="15.75" x14ac:dyDescent="0.25">
      <c r="A490" s="75"/>
      <c r="C490" s="71"/>
      <c r="D490" s="70"/>
      <c r="E490" s="71"/>
      <c r="F490" s="72"/>
      <c r="G490" s="73"/>
      <c r="H490" s="73"/>
      <c r="I490" s="3">
        <f t="shared" si="7"/>
        <v>0</v>
      </c>
      <c r="J490" s="72"/>
      <c r="K490" s="71"/>
      <c r="L490" s="72"/>
      <c r="M490" s="74"/>
      <c r="N490" s="54"/>
      <c r="O490" s="168"/>
      <c r="P490" s="169"/>
      <c r="Q490" s="169"/>
      <c r="R490" s="169"/>
      <c r="S490" s="170"/>
      <c r="T490" s="54"/>
      <c r="U490" s="54"/>
      <c r="V490" s="54"/>
    </row>
    <row r="491" spans="1:22" ht="15.75" x14ac:dyDescent="0.25">
      <c r="A491" s="75"/>
      <c r="C491" s="71"/>
      <c r="D491" s="70"/>
      <c r="E491" s="71"/>
      <c r="F491" s="72"/>
      <c r="G491" s="73"/>
      <c r="H491" s="73"/>
      <c r="I491" s="3">
        <f t="shared" si="7"/>
        <v>0</v>
      </c>
      <c r="J491" s="72"/>
      <c r="K491" s="71"/>
      <c r="L491" s="72"/>
      <c r="M491" s="74"/>
      <c r="N491" s="54"/>
      <c r="O491" s="168"/>
      <c r="P491" s="169"/>
      <c r="Q491" s="169"/>
      <c r="R491" s="169"/>
      <c r="S491" s="170"/>
      <c r="T491" s="54"/>
      <c r="U491" s="54"/>
      <c r="V491" s="54"/>
    </row>
    <row r="492" spans="1:22" ht="15.75" x14ac:dyDescent="0.25">
      <c r="A492" s="75"/>
      <c r="C492" s="71"/>
      <c r="D492" s="70"/>
      <c r="E492" s="71"/>
      <c r="F492" s="72"/>
      <c r="G492" s="73"/>
      <c r="H492" s="73"/>
      <c r="I492" s="3">
        <f t="shared" si="7"/>
        <v>0</v>
      </c>
      <c r="J492" s="72"/>
      <c r="K492" s="71"/>
      <c r="L492" s="72"/>
      <c r="M492" s="74"/>
      <c r="N492" s="54"/>
      <c r="O492" s="168"/>
      <c r="P492" s="169"/>
      <c r="Q492" s="169"/>
      <c r="R492" s="169"/>
      <c r="S492" s="170"/>
      <c r="T492" s="54"/>
      <c r="U492" s="54"/>
      <c r="V492" s="54"/>
    </row>
    <row r="493" spans="1:22" ht="15.75" x14ac:dyDescent="0.25">
      <c r="A493" s="75"/>
      <c r="C493" s="71"/>
      <c r="D493" s="70"/>
      <c r="E493" s="71"/>
      <c r="F493" s="72"/>
      <c r="G493" s="73"/>
      <c r="H493" s="73"/>
      <c r="I493" s="3">
        <f t="shared" si="7"/>
        <v>0</v>
      </c>
      <c r="J493" s="72"/>
      <c r="K493" s="71"/>
      <c r="L493" s="72"/>
      <c r="M493" s="74"/>
      <c r="N493" s="54"/>
      <c r="O493" s="168"/>
      <c r="P493" s="169"/>
      <c r="Q493" s="169"/>
      <c r="R493" s="169"/>
      <c r="S493" s="170"/>
      <c r="T493" s="54"/>
      <c r="U493" s="54"/>
      <c r="V493" s="54"/>
    </row>
    <row r="494" spans="1:22" ht="15.75" x14ac:dyDescent="0.25">
      <c r="A494" s="75"/>
      <c r="C494" s="71"/>
      <c r="D494" s="70"/>
      <c r="E494" s="71"/>
      <c r="F494" s="72"/>
      <c r="G494" s="73"/>
      <c r="H494" s="73"/>
      <c r="I494" s="3">
        <f t="shared" si="7"/>
        <v>0</v>
      </c>
      <c r="J494" s="72"/>
      <c r="K494" s="71"/>
      <c r="L494" s="72"/>
      <c r="M494" s="74"/>
      <c r="N494" s="54"/>
      <c r="O494" s="168"/>
      <c r="P494" s="169"/>
      <c r="Q494" s="169"/>
      <c r="R494" s="169"/>
      <c r="S494" s="170"/>
      <c r="T494" s="54"/>
      <c r="U494" s="54"/>
      <c r="V494" s="54"/>
    </row>
    <row r="495" spans="1:22" ht="15.75" x14ac:dyDescent="0.25">
      <c r="A495" s="75"/>
      <c r="C495" s="71"/>
      <c r="D495" s="70"/>
      <c r="E495" s="71"/>
      <c r="F495" s="72"/>
      <c r="G495" s="73"/>
      <c r="H495" s="73"/>
      <c r="I495" s="3">
        <f t="shared" si="7"/>
        <v>0</v>
      </c>
      <c r="J495" s="72"/>
      <c r="K495" s="71"/>
      <c r="L495" s="72"/>
      <c r="M495" s="74"/>
      <c r="N495" s="54"/>
      <c r="O495" s="168"/>
      <c r="P495" s="169"/>
      <c r="Q495" s="169"/>
      <c r="R495" s="169"/>
      <c r="S495" s="170"/>
      <c r="T495" s="54"/>
      <c r="U495" s="54"/>
      <c r="V495" s="54"/>
    </row>
    <row r="496" spans="1:22" ht="15.75" x14ac:dyDescent="0.25">
      <c r="A496" s="75"/>
      <c r="C496" s="71"/>
      <c r="D496" s="70"/>
      <c r="E496" s="71"/>
      <c r="F496" s="72"/>
      <c r="G496" s="73"/>
      <c r="H496" s="73"/>
      <c r="I496" s="3">
        <f t="shared" si="7"/>
        <v>0</v>
      </c>
      <c r="J496" s="72"/>
      <c r="K496" s="71"/>
      <c r="L496" s="72"/>
      <c r="M496" s="74"/>
      <c r="N496" s="54"/>
      <c r="O496" s="168"/>
      <c r="P496" s="169"/>
      <c r="Q496" s="169"/>
      <c r="R496" s="169"/>
      <c r="S496" s="170"/>
      <c r="T496" s="54"/>
      <c r="U496" s="54"/>
      <c r="V496" s="54"/>
    </row>
    <row r="497" spans="1:22" ht="15.75" x14ac:dyDescent="0.25">
      <c r="A497" s="75"/>
      <c r="C497" s="71"/>
      <c r="D497" s="70"/>
      <c r="E497" s="71"/>
      <c r="F497" s="72"/>
      <c r="G497" s="73"/>
      <c r="H497" s="73"/>
      <c r="I497" s="3">
        <f t="shared" si="7"/>
        <v>0</v>
      </c>
      <c r="J497" s="72"/>
      <c r="K497" s="71"/>
      <c r="L497" s="72"/>
      <c r="M497" s="74"/>
      <c r="N497" s="54"/>
      <c r="O497" s="168"/>
      <c r="P497" s="169"/>
      <c r="Q497" s="169"/>
      <c r="R497" s="169"/>
      <c r="S497" s="170"/>
      <c r="T497" s="54"/>
      <c r="U497" s="54"/>
      <c r="V497" s="54"/>
    </row>
    <row r="498" spans="1:22" ht="15.75" x14ac:dyDescent="0.25">
      <c r="A498" s="75"/>
      <c r="C498" s="71"/>
      <c r="D498" s="70"/>
      <c r="E498" s="71"/>
      <c r="F498" s="72"/>
      <c r="G498" s="73"/>
      <c r="H498" s="73"/>
      <c r="I498" s="3">
        <f t="shared" si="7"/>
        <v>0</v>
      </c>
      <c r="J498" s="72"/>
      <c r="K498" s="71"/>
      <c r="L498" s="72"/>
      <c r="M498" s="74"/>
      <c r="N498" s="54"/>
      <c r="O498" s="168"/>
      <c r="P498" s="169"/>
      <c r="Q498" s="169"/>
      <c r="R498" s="169"/>
      <c r="S498" s="170"/>
      <c r="T498" s="54"/>
      <c r="U498" s="54"/>
      <c r="V498" s="54"/>
    </row>
    <row r="499" spans="1:22" ht="15.75" x14ac:dyDescent="0.25">
      <c r="A499" s="154"/>
      <c r="C499" s="155"/>
      <c r="D499" s="70"/>
      <c r="E499" s="155"/>
      <c r="F499" s="72"/>
      <c r="G499" s="156"/>
      <c r="H499" s="156"/>
      <c r="I499" s="3">
        <f t="shared" si="7"/>
        <v>0</v>
      </c>
      <c r="J499" s="72"/>
      <c r="K499" s="155"/>
      <c r="L499" s="72"/>
      <c r="M499" s="157"/>
      <c r="N499" s="54"/>
      <c r="O499" s="191"/>
      <c r="P499" s="192"/>
      <c r="Q499" s="192"/>
      <c r="R499" s="192"/>
      <c r="S499" s="193"/>
      <c r="T499" s="54"/>
      <c r="U499" s="54"/>
      <c r="V499" s="54"/>
    </row>
    <row r="500" spans="1:22" ht="16.5" thickBot="1" x14ac:dyDescent="0.3">
      <c r="A500" s="76"/>
      <c r="C500" s="77"/>
      <c r="D500" s="70"/>
      <c r="E500" s="77"/>
      <c r="F500" s="72"/>
      <c r="G500" s="78"/>
      <c r="H500" s="78"/>
      <c r="I500" s="4">
        <f t="shared" si="7"/>
        <v>0</v>
      </c>
      <c r="J500" s="72"/>
      <c r="K500" s="77"/>
      <c r="L500" s="72"/>
      <c r="M500" s="79"/>
      <c r="N500" s="54"/>
      <c r="O500" s="194"/>
      <c r="P500" s="195"/>
      <c r="Q500" s="195"/>
      <c r="R500" s="195"/>
      <c r="S500" s="196"/>
      <c r="T500" s="54"/>
      <c r="U500" s="54"/>
      <c r="V500" s="54"/>
    </row>
  </sheetData>
  <protectedRanges>
    <protectedRange sqref="H3 A7:A500 C7:C500 E7:E500 G7:H500 K7:K500 M7:M500 O7:S500" name="Range1"/>
  </protectedRanges>
  <mergeCells count="507">
    <mergeCell ref="O499:S499"/>
    <mergeCell ref="O495:S495"/>
    <mergeCell ref="O496:S496"/>
    <mergeCell ref="O497:S497"/>
    <mergeCell ref="O498:S498"/>
    <mergeCell ref="O500:S500"/>
    <mergeCell ref="M3:O3"/>
    <mergeCell ref="P3:R3"/>
    <mergeCell ref="O486:S486"/>
    <mergeCell ref="O487:S487"/>
    <mergeCell ref="O488:S488"/>
    <mergeCell ref="O489:S489"/>
    <mergeCell ref="O490:S490"/>
    <mergeCell ref="O491:S491"/>
    <mergeCell ref="O492:S492"/>
    <mergeCell ref="O493:S493"/>
    <mergeCell ref="O494:S494"/>
    <mergeCell ref="O477:S477"/>
    <mergeCell ref="O478:S478"/>
    <mergeCell ref="O479:S479"/>
    <mergeCell ref="O480:S480"/>
    <mergeCell ref="O481:S481"/>
    <mergeCell ref="O482:S482"/>
    <mergeCell ref="O483:S483"/>
    <mergeCell ref="O484:S484"/>
    <mergeCell ref="O485:S485"/>
    <mergeCell ref="O470:S470"/>
    <mergeCell ref="O471:S471"/>
    <mergeCell ref="O459:S459"/>
    <mergeCell ref="O460:S460"/>
    <mergeCell ref="O472:S472"/>
    <mergeCell ref="O473:S473"/>
    <mergeCell ref="O474:S474"/>
    <mergeCell ref="O475:S475"/>
    <mergeCell ref="O476:S476"/>
    <mergeCell ref="O461:S461"/>
    <mergeCell ref="O462:S462"/>
    <mergeCell ref="O463:S463"/>
    <mergeCell ref="O464:S464"/>
    <mergeCell ref="O465:S465"/>
    <mergeCell ref="O466:S466"/>
    <mergeCell ref="O467:S467"/>
    <mergeCell ref="O468:S468"/>
    <mergeCell ref="O469:S469"/>
    <mergeCell ref="O430:S430"/>
    <mergeCell ref="O431:S431"/>
    <mergeCell ref="O404:S404"/>
    <mergeCell ref="O405:S405"/>
    <mergeCell ref="O406:S406"/>
    <mergeCell ref="O407:S407"/>
    <mergeCell ref="O408:S408"/>
    <mergeCell ref="O409:S409"/>
    <mergeCell ref="O410:S410"/>
    <mergeCell ref="O411:S411"/>
    <mergeCell ref="O412:S412"/>
    <mergeCell ref="O413:S413"/>
    <mergeCell ref="O414:S414"/>
    <mergeCell ref="O415:S415"/>
    <mergeCell ref="O416:S416"/>
    <mergeCell ref="O417:S417"/>
    <mergeCell ref="O418:S418"/>
    <mergeCell ref="O421:S421"/>
    <mergeCell ref="O422:S422"/>
    <mergeCell ref="O423:S423"/>
    <mergeCell ref="O424:S424"/>
    <mergeCell ref="O425:S425"/>
    <mergeCell ref="O426:S426"/>
    <mergeCell ref="O427:S427"/>
    <mergeCell ref="O428:S428"/>
    <mergeCell ref="O429:S429"/>
    <mergeCell ref="O359:S359"/>
    <mergeCell ref="O360:S360"/>
    <mergeCell ref="O361:S361"/>
    <mergeCell ref="O362:S362"/>
    <mergeCell ref="O363:S363"/>
    <mergeCell ref="O381:S381"/>
    <mergeCell ref="O382:S382"/>
    <mergeCell ref="O364:S364"/>
    <mergeCell ref="O365:S365"/>
    <mergeCell ref="O366:S366"/>
    <mergeCell ref="O367:S367"/>
    <mergeCell ref="O368:S368"/>
    <mergeCell ref="O369:S369"/>
    <mergeCell ref="O370:S370"/>
    <mergeCell ref="O371:S371"/>
    <mergeCell ref="O372:S372"/>
    <mergeCell ref="O373:S373"/>
    <mergeCell ref="O374:S374"/>
    <mergeCell ref="O375:S375"/>
    <mergeCell ref="O376:S376"/>
    <mergeCell ref="O377:S377"/>
    <mergeCell ref="O378:S378"/>
    <mergeCell ref="O300:S300"/>
    <mergeCell ref="O349:S349"/>
    <mergeCell ref="O350:S350"/>
    <mergeCell ref="O324:S324"/>
    <mergeCell ref="O325:S325"/>
    <mergeCell ref="O326:S326"/>
    <mergeCell ref="O327:S327"/>
    <mergeCell ref="O328:S328"/>
    <mergeCell ref="O329:S329"/>
    <mergeCell ref="O330:S330"/>
    <mergeCell ref="O331:S331"/>
    <mergeCell ref="O332:S332"/>
    <mergeCell ref="O333:S333"/>
    <mergeCell ref="O334:S334"/>
    <mergeCell ref="O335:S335"/>
    <mergeCell ref="O336:S336"/>
    <mergeCell ref="O337:S337"/>
    <mergeCell ref="O338:S338"/>
    <mergeCell ref="O339:S339"/>
    <mergeCell ref="O340:S340"/>
    <mergeCell ref="O277:S277"/>
    <mergeCell ref="O278:S278"/>
    <mergeCell ref="O279:S279"/>
    <mergeCell ref="O280:S280"/>
    <mergeCell ref="O281:S281"/>
    <mergeCell ref="O282:S282"/>
    <mergeCell ref="O283:S283"/>
    <mergeCell ref="O301:S301"/>
    <mergeCell ref="O284:S284"/>
    <mergeCell ref="O285:S285"/>
    <mergeCell ref="O286:S286"/>
    <mergeCell ref="O287:S287"/>
    <mergeCell ref="O288:S288"/>
    <mergeCell ref="O289:S289"/>
    <mergeCell ref="O290:S290"/>
    <mergeCell ref="O291:S291"/>
    <mergeCell ref="O292:S292"/>
    <mergeCell ref="O293:S293"/>
    <mergeCell ref="O294:S294"/>
    <mergeCell ref="O295:S295"/>
    <mergeCell ref="O296:S296"/>
    <mergeCell ref="O297:S297"/>
    <mergeCell ref="O298:S298"/>
    <mergeCell ref="O299:S299"/>
    <mergeCell ref="O268:S268"/>
    <mergeCell ref="O269:S269"/>
    <mergeCell ref="O270:S270"/>
    <mergeCell ref="O271:S271"/>
    <mergeCell ref="O272:S272"/>
    <mergeCell ref="O273:S273"/>
    <mergeCell ref="O274:S274"/>
    <mergeCell ref="O275:S275"/>
    <mergeCell ref="O276:S276"/>
    <mergeCell ref="O261:S261"/>
    <mergeCell ref="O262:S262"/>
    <mergeCell ref="O263:S263"/>
    <mergeCell ref="O264:S264"/>
    <mergeCell ref="O265:S265"/>
    <mergeCell ref="O266:S266"/>
    <mergeCell ref="O267:S267"/>
    <mergeCell ref="O259:S259"/>
    <mergeCell ref="O260:S260"/>
    <mergeCell ref="O197:S197"/>
    <mergeCell ref="O198:S198"/>
    <mergeCell ref="O199:S199"/>
    <mergeCell ref="O200:S200"/>
    <mergeCell ref="O201:S201"/>
    <mergeCell ref="O202:S202"/>
    <mergeCell ref="O203:S203"/>
    <mergeCell ref="O221:S221"/>
    <mergeCell ref="O222:S222"/>
    <mergeCell ref="O204:S204"/>
    <mergeCell ref="O205:S205"/>
    <mergeCell ref="O206:S206"/>
    <mergeCell ref="O207:S207"/>
    <mergeCell ref="O208:S208"/>
    <mergeCell ref="O209:S209"/>
    <mergeCell ref="O210:S210"/>
    <mergeCell ref="O211:S211"/>
    <mergeCell ref="O212:S212"/>
    <mergeCell ref="O213:S213"/>
    <mergeCell ref="O214:S214"/>
    <mergeCell ref="O215:S215"/>
    <mergeCell ref="O216:S216"/>
    <mergeCell ref="O217:S217"/>
    <mergeCell ref="O218:S218"/>
    <mergeCell ref="O188:S188"/>
    <mergeCell ref="O189:S189"/>
    <mergeCell ref="O190:S190"/>
    <mergeCell ref="O191:S191"/>
    <mergeCell ref="O192:S192"/>
    <mergeCell ref="O193:S193"/>
    <mergeCell ref="O194:S194"/>
    <mergeCell ref="O195:S195"/>
    <mergeCell ref="O196:S196"/>
    <mergeCell ref="O181:S181"/>
    <mergeCell ref="O182:S182"/>
    <mergeCell ref="O179:S179"/>
    <mergeCell ref="O180:S180"/>
    <mergeCell ref="O183:S183"/>
    <mergeCell ref="O184:S184"/>
    <mergeCell ref="O185:S185"/>
    <mergeCell ref="O186:S186"/>
    <mergeCell ref="O187:S187"/>
    <mergeCell ref="O117:S117"/>
    <mergeCell ref="O118:S118"/>
    <mergeCell ref="O119:S119"/>
    <mergeCell ref="O120:S120"/>
    <mergeCell ref="O121:S121"/>
    <mergeCell ref="O122:S122"/>
    <mergeCell ref="O123:S123"/>
    <mergeCell ref="O141:S141"/>
    <mergeCell ref="O142:S142"/>
    <mergeCell ref="O124:S124"/>
    <mergeCell ref="O125:S125"/>
    <mergeCell ref="O126:S126"/>
    <mergeCell ref="O127:S127"/>
    <mergeCell ref="O128:S128"/>
    <mergeCell ref="O129:S129"/>
    <mergeCell ref="O130:S130"/>
    <mergeCell ref="O131:S131"/>
    <mergeCell ref="O132:S132"/>
    <mergeCell ref="O133:S133"/>
    <mergeCell ref="O134:S134"/>
    <mergeCell ref="O135:S135"/>
    <mergeCell ref="O136:S136"/>
    <mergeCell ref="O137:S137"/>
    <mergeCell ref="O138:S138"/>
    <mergeCell ref="O110:S110"/>
    <mergeCell ref="O111:S111"/>
    <mergeCell ref="O112:S112"/>
    <mergeCell ref="O113:S113"/>
    <mergeCell ref="O114:S114"/>
    <mergeCell ref="O99:S99"/>
    <mergeCell ref="O100:S100"/>
    <mergeCell ref="O115:S115"/>
    <mergeCell ref="O116:S116"/>
    <mergeCell ref="O101:S101"/>
    <mergeCell ref="O102:S102"/>
    <mergeCell ref="O103:S103"/>
    <mergeCell ref="O104:S104"/>
    <mergeCell ref="O105:S105"/>
    <mergeCell ref="O106:S106"/>
    <mergeCell ref="O107:S107"/>
    <mergeCell ref="O108:S108"/>
    <mergeCell ref="O109:S109"/>
    <mergeCell ref="O42:S42"/>
    <mergeCell ref="O43:S43"/>
    <mergeCell ref="O61:S61"/>
    <mergeCell ref="O62:S62"/>
    <mergeCell ref="O63:S63"/>
    <mergeCell ref="O44:S44"/>
    <mergeCell ref="O45:S45"/>
    <mergeCell ref="O46:S46"/>
    <mergeCell ref="O47:S47"/>
    <mergeCell ref="O48:S48"/>
    <mergeCell ref="O49:S49"/>
    <mergeCell ref="O50:S50"/>
    <mergeCell ref="O51:S51"/>
    <mergeCell ref="O52:S52"/>
    <mergeCell ref="O53:S53"/>
    <mergeCell ref="O54:S54"/>
    <mergeCell ref="O55:S55"/>
    <mergeCell ref="O56:S56"/>
    <mergeCell ref="O57:S57"/>
    <mergeCell ref="O58:S58"/>
    <mergeCell ref="O59:S59"/>
    <mergeCell ref="O60:S60"/>
    <mergeCell ref="O33:S33"/>
    <mergeCell ref="O34:S34"/>
    <mergeCell ref="O35:S35"/>
    <mergeCell ref="O36:S36"/>
    <mergeCell ref="O37:S37"/>
    <mergeCell ref="O38:S38"/>
    <mergeCell ref="O39:S39"/>
    <mergeCell ref="O40:S40"/>
    <mergeCell ref="O41:S41"/>
    <mergeCell ref="O25:S25"/>
    <mergeCell ref="O26:S26"/>
    <mergeCell ref="O27:S27"/>
    <mergeCell ref="O28:S28"/>
    <mergeCell ref="O29:S29"/>
    <mergeCell ref="O30:S30"/>
    <mergeCell ref="O31:S31"/>
    <mergeCell ref="O32:S32"/>
    <mergeCell ref="O16:S16"/>
    <mergeCell ref="O17:S17"/>
    <mergeCell ref="O18:S18"/>
    <mergeCell ref="O19:S19"/>
    <mergeCell ref="O20:S20"/>
    <mergeCell ref="O21:S21"/>
    <mergeCell ref="O22:S22"/>
    <mergeCell ref="O23:S23"/>
    <mergeCell ref="O24:S24"/>
    <mergeCell ref="O7:S7"/>
    <mergeCell ref="O8:S8"/>
    <mergeCell ref="O9:S9"/>
    <mergeCell ref="O10:S10"/>
    <mergeCell ref="O11:S11"/>
    <mergeCell ref="O12:S12"/>
    <mergeCell ref="O13:S13"/>
    <mergeCell ref="O14:S14"/>
    <mergeCell ref="O15:S15"/>
    <mergeCell ref="U5:U6"/>
    <mergeCell ref="B3:E3"/>
    <mergeCell ref="G5:I5"/>
    <mergeCell ref="H3:I3"/>
    <mergeCell ref="A5:A6"/>
    <mergeCell ref="K5:K6"/>
    <mergeCell ref="M5:M6"/>
    <mergeCell ref="C5:C6"/>
    <mergeCell ref="E5:E6"/>
    <mergeCell ref="O5:S6"/>
    <mergeCell ref="O91:S91"/>
    <mergeCell ref="O92:S92"/>
    <mergeCell ref="O93:S93"/>
    <mergeCell ref="O94:S94"/>
    <mergeCell ref="O95:S95"/>
    <mergeCell ref="O96:S96"/>
    <mergeCell ref="O97:S97"/>
    <mergeCell ref="O98:S98"/>
    <mergeCell ref="O64:S64"/>
    <mergeCell ref="O65:S65"/>
    <mergeCell ref="O66:S66"/>
    <mergeCell ref="O67:S67"/>
    <mergeCell ref="O68:S68"/>
    <mergeCell ref="O69:S69"/>
    <mergeCell ref="O70:S70"/>
    <mergeCell ref="O71:S71"/>
    <mergeCell ref="O72:S72"/>
    <mergeCell ref="O73:S73"/>
    <mergeCell ref="O74:S74"/>
    <mergeCell ref="O75:S75"/>
    <mergeCell ref="O76:S76"/>
    <mergeCell ref="O77:S77"/>
    <mergeCell ref="O78:S78"/>
    <mergeCell ref="O79:S79"/>
    <mergeCell ref="O84:S84"/>
    <mergeCell ref="O85:S85"/>
    <mergeCell ref="O86:S86"/>
    <mergeCell ref="O87:S87"/>
    <mergeCell ref="O88:S88"/>
    <mergeCell ref="O89:S89"/>
    <mergeCell ref="O90:S90"/>
    <mergeCell ref="O80:S80"/>
    <mergeCell ref="O81:S81"/>
    <mergeCell ref="O82:S82"/>
    <mergeCell ref="O83:S83"/>
    <mergeCell ref="O171:S171"/>
    <mergeCell ref="O172:S172"/>
    <mergeCell ref="O173:S173"/>
    <mergeCell ref="O174:S174"/>
    <mergeCell ref="O175:S175"/>
    <mergeCell ref="O176:S176"/>
    <mergeCell ref="O177:S177"/>
    <mergeCell ref="O178:S178"/>
    <mergeCell ref="O145:S145"/>
    <mergeCell ref="O146:S146"/>
    <mergeCell ref="O147:S147"/>
    <mergeCell ref="O148:S148"/>
    <mergeCell ref="O149:S149"/>
    <mergeCell ref="O150:S150"/>
    <mergeCell ref="O151:S151"/>
    <mergeCell ref="O152:S152"/>
    <mergeCell ref="O153:S153"/>
    <mergeCell ref="O154:S154"/>
    <mergeCell ref="O155:S155"/>
    <mergeCell ref="O156:S156"/>
    <mergeCell ref="O157:S157"/>
    <mergeCell ref="O158:S158"/>
    <mergeCell ref="O159:S159"/>
    <mergeCell ref="O160:S160"/>
    <mergeCell ref="O139:S139"/>
    <mergeCell ref="O140:S140"/>
    <mergeCell ref="O164:S164"/>
    <mergeCell ref="O165:S165"/>
    <mergeCell ref="O166:S166"/>
    <mergeCell ref="O167:S167"/>
    <mergeCell ref="O168:S168"/>
    <mergeCell ref="O169:S169"/>
    <mergeCell ref="O170:S170"/>
    <mergeCell ref="O143:S143"/>
    <mergeCell ref="O144:S144"/>
    <mergeCell ref="O161:S161"/>
    <mergeCell ref="O162:S162"/>
    <mergeCell ref="O163:S163"/>
    <mergeCell ref="O251:S251"/>
    <mergeCell ref="O252:S252"/>
    <mergeCell ref="O253:S253"/>
    <mergeCell ref="O254:S254"/>
    <mergeCell ref="O255:S255"/>
    <mergeCell ref="O256:S256"/>
    <mergeCell ref="O257:S257"/>
    <mergeCell ref="O258:S258"/>
    <mergeCell ref="O226:S226"/>
    <mergeCell ref="O227:S227"/>
    <mergeCell ref="O228:S228"/>
    <mergeCell ref="O229:S229"/>
    <mergeCell ref="O230:S230"/>
    <mergeCell ref="O231:S231"/>
    <mergeCell ref="O232:S232"/>
    <mergeCell ref="O233:S233"/>
    <mergeCell ref="O234:S234"/>
    <mergeCell ref="O235:S235"/>
    <mergeCell ref="O236:S236"/>
    <mergeCell ref="O237:S237"/>
    <mergeCell ref="O238:S238"/>
    <mergeCell ref="O239:S239"/>
    <mergeCell ref="O240:S240"/>
    <mergeCell ref="O241:S241"/>
    <mergeCell ref="O219:S219"/>
    <mergeCell ref="O220:S220"/>
    <mergeCell ref="O244:S244"/>
    <mergeCell ref="O245:S245"/>
    <mergeCell ref="O246:S246"/>
    <mergeCell ref="O247:S247"/>
    <mergeCell ref="O248:S248"/>
    <mergeCell ref="O249:S249"/>
    <mergeCell ref="O250:S250"/>
    <mergeCell ref="O223:S223"/>
    <mergeCell ref="O224:S224"/>
    <mergeCell ref="O225:S225"/>
    <mergeCell ref="O242:S242"/>
    <mergeCell ref="O243:S243"/>
    <mergeCell ref="O380:S380"/>
    <mergeCell ref="O317:S317"/>
    <mergeCell ref="O318:S318"/>
    <mergeCell ref="O319:S319"/>
    <mergeCell ref="O320:S320"/>
    <mergeCell ref="O321:S321"/>
    <mergeCell ref="O322:S322"/>
    <mergeCell ref="O323:S323"/>
    <mergeCell ref="O341:S341"/>
    <mergeCell ref="O342:S342"/>
    <mergeCell ref="O343:S343"/>
    <mergeCell ref="O344:S344"/>
    <mergeCell ref="O345:S345"/>
    <mergeCell ref="O346:S346"/>
    <mergeCell ref="O347:S347"/>
    <mergeCell ref="O348:S348"/>
    <mergeCell ref="O351:S351"/>
    <mergeCell ref="O352:S352"/>
    <mergeCell ref="O353:S353"/>
    <mergeCell ref="O354:S354"/>
    <mergeCell ref="O355:S355"/>
    <mergeCell ref="O356:S356"/>
    <mergeCell ref="O357:S357"/>
    <mergeCell ref="O358:S358"/>
    <mergeCell ref="O419:S419"/>
    <mergeCell ref="O420:S420"/>
    <mergeCell ref="O398:S398"/>
    <mergeCell ref="O399:S399"/>
    <mergeCell ref="O400:S400"/>
    <mergeCell ref="O401:S401"/>
    <mergeCell ref="O402:S402"/>
    <mergeCell ref="O403:S403"/>
    <mergeCell ref="O302:S302"/>
    <mergeCell ref="O303:S303"/>
    <mergeCell ref="O304:S304"/>
    <mergeCell ref="O305:S305"/>
    <mergeCell ref="O306:S306"/>
    <mergeCell ref="O307:S307"/>
    <mergeCell ref="O308:S308"/>
    <mergeCell ref="O309:S309"/>
    <mergeCell ref="O310:S310"/>
    <mergeCell ref="O311:S311"/>
    <mergeCell ref="O312:S312"/>
    <mergeCell ref="O313:S313"/>
    <mergeCell ref="O314:S314"/>
    <mergeCell ref="O315:S315"/>
    <mergeCell ref="O316:S316"/>
    <mergeCell ref="O379:S379"/>
    <mergeCell ref="O452:S452"/>
    <mergeCell ref="O453:S453"/>
    <mergeCell ref="O454:S454"/>
    <mergeCell ref="O455:S455"/>
    <mergeCell ref="O456:S456"/>
    <mergeCell ref="O457:S457"/>
    <mergeCell ref="O458:S458"/>
    <mergeCell ref="O432:S432"/>
    <mergeCell ref="O433:S433"/>
    <mergeCell ref="O434:S434"/>
    <mergeCell ref="O435:S435"/>
    <mergeCell ref="O436:S436"/>
    <mergeCell ref="O437:S437"/>
    <mergeCell ref="O438:S438"/>
    <mergeCell ref="O439:S439"/>
    <mergeCell ref="O440:S440"/>
    <mergeCell ref="O441:S441"/>
    <mergeCell ref="O442:S442"/>
    <mergeCell ref="O443:S443"/>
    <mergeCell ref="A1:U1"/>
    <mergeCell ref="O444:S444"/>
    <mergeCell ref="O445:S445"/>
    <mergeCell ref="O446:S446"/>
    <mergeCell ref="O447:S447"/>
    <mergeCell ref="O448:S448"/>
    <mergeCell ref="O449:S449"/>
    <mergeCell ref="O450:S450"/>
    <mergeCell ref="O451:S451"/>
    <mergeCell ref="O383:S383"/>
    <mergeCell ref="O384:S384"/>
    <mergeCell ref="O385:S385"/>
    <mergeCell ref="O386:S386"/>
    <mergeCell ref="O387:S387"/>
    <mergeCell ref="O388:S388"/>
    <mergeCell ref="O389:S389"/>
    <mergeCell ref="O390:S390"/>
    <mergeCell ref="O391:S391"/>
    <mergeCell ref="O392:S392"/>
    <mergeCell ref="O393:S393"/>
    <mergeCell ref="O394:S394"/>
    <mergeCell ref="O395:S395"/>
    <mergeCell ref="O396:S396"/>
    <mergeCell ref="O397:S397"/>
  </mergeCells>
  <conditionalFormatting sqref="M7:M500 K7:K500">
    <cfRule type="cellIs" dxfId="3" priority="3" operator="greaterThan">
      <formula>0</formula>
    </cfRule>
  </conditionalFormatting>
  <conditionalFormatting sqref="I7:I500">
    <cfRule type="cellIs" dxfId="2" priority="2" operator="lessThan">
      <formula>0</formula>
    </cfRule>
  </conditionalFormatting>
  <pageMargins left="0.7" right="0.7" top="0.75" bottom="0.75" header="0.3" footer="0.3"/>
  <pageSetup scale="71" orientation="landscape" r:id="rId1"/>
  <extLst>
    <ext xmlns:x14="http://schemas.microsoft.com/office/spreadsheetml/2009/9/main" uri="{78C0D931-6437-407d-A8EE-F0AAD7539E65}">
      <x14:conditionalFormattings>
        <x14:conditionalFormatting xmlns:xm="http://schemas.microsoft.com/office/excel/2006/main">
          <x14:cfRule type="cellIs" priority="1" operator="notEqual" id="{F497E1E3-4CE5-4E6F-9E64-16CB0F7814A0}">
            <xm:f>Statistics!$D$4</xm:f>
            <x14:dxf>
              <font>
                <color rgb="FFC00000"/>
              </font>
              <fill>
                <patternFill>
                  <bgColor rgb="FFFF9999"/>
                </patternFill>
              </fill>
            </x14:dxf>
          </x14:cfRule>
          <xm:sqref>U7</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00"/>
  <sheetViews>
    <sheetView zoomScaleNormal="100" workbookViewId="0">
      <selection activeCell="E7" sqref="E7:Q316"/>
    </sheetView>
  </sheetViews>
  <sheetFormatPr defaultRowHeight="15" x14ac:dyDescent="0.25"/>
  <cols>
    <col min="1" max="1" width="21.7109375" style="53" customWidth="1"/>
    <col min="2" max="2" width="1.7109375" style="53" customWidth="1"/>
    <col min="3" max="3" width="9.85546875" style="53" customWidth="1"/>
    <col min="4" max="4" width="1.7109375" style="53" customWidth="1"/>
    <col min="5" max="13" width="9.140625" style="53"/>
    <col min="14" max="14" width="1.7109375" style="53" customWidth="1"/>
    <col min="15" max="15" width="9.140625" style="53"/>
    <col min="16" max="17" width="10.7109375" style="53" customWidth="1"/>
    <col min="18" max="18" width="1.7109375" style="53" customWidth="1"/>
    <col min="19" max="19" width="12.140625" style="53" customWidth="1"/>
    <col min="20" max="20" width="12.140625" style="106" customWidth="1"/>
    <col min="21" max="21" width="12.85546875" style="106" customWidth="1"/>
    <col min="22" max="16384" width="9.140625" style="53"/>
  </cols>
  <sheetData>
    <row r="1" spans="1:23" ht="26.25" x14ac:dyDescent="0.25">
      <c r="A1" s="167" t="s">
        <v>17</v>
      </c>
      <c r="B1" s="167"/>
      <c r="C1" s="167"/>
      <c r="D1" s="167"/>
      <c r="E1" s="167"/>
      <c r="F1" s="167"/>
      <c r="G1" s="167"/>
      <c r="H1" s="167"/>
      <c r="I1" s="167"/>
      <c r="J1" s="167"/>
      <c r="K1" s="167"/>
      <c r="L1" s="167"/>
      <c r="M1" s="167"/>
      <c r="N1" s="167"/>
      <c r="O1" s="167"/>
      <c r="P1" s="167"/>
      <c r="Q1" s="167"/>
      <c r="R1" s="167"/>
      <c r="S1" s="167"/>
      <c r="T1" s="55"/>
      <c r="U1" s="55"/>
      <c r="V1" s="80"/>
      <c r="W1" s="81"/>
    </row>
    <row r="2" spans="1:23" ht="15.75" thickBot="1" x14ac:dyDescent="0.3">
      <c r="A2" s="54"/>
      <c r="B2" s="54"/>
      <c r="C2" s="54"/>
      <c r="D2" s="54"/>
      <c r="E2" s="54"/>
      <c r="F2" s="54"/>
      <c r="G2" s="54"/>
      <c r="H2" s="54"/>
      <c r="I2" s="54"/>
      <c r="J2" s="54"/>
      <c r="K2" s="54"/>
      <c r="L2" s="54"/>
      <c r="M2" s="54"/>
      <c r="N2" s="54"/>
      <c r="O2" s="54"/>
      <c r="P2" s="54"/>
      <c r="Q2" s="54"/>
      <c r="R2" s="54"/>
      <c r="S2" s="54"/>
      <c r="T2" s="34"/>
      <c r="U2" s="34"/>
      <c r="V2" s="54"/>
    </row>
    <row r="3" spans="1:23" ht="15.75" thickBot="1" x14ac:dyDescent="0.3">
      <c r="A3" s="55" t="s">
        <v>1</v>
      </c>
      <c r="B3" s="54"/>
      <c r="C3" s="54"/>
      <c r="D3" s="54"/>
      <c r="E3" s="201">
        <f>'Ending Odometer'!B3</f>
        <v>0</v>
      </c>
      <c r="F3" s="202"/>
      <c r="G3" s="203"/>
      <c r="H3" s="54"/>
      <c r="I3" s="197" t="s">
        <v>31</v>
      </c>
      <c r="J3" s="197"/>
      <c r="K3" s="173" t="s">
        <v>155</v>
      </c>
      <c r="L3" s="175"/>
      <c r="M3" s="54"/>
      <c r="N3" s="54"/>
      <c r="O3" s="54"/>
      <c r="P3" s="54"/>
      <c r="Q3" s="54"/>
      <c r="R3" s="54"/>
      <c r="S3" s="82"/>
      <c r="T3" s="83"/>
      <c r="U3" s="83"/>
      <c r="V3" s="82"/>
      <c r="W3" s="84"/>
    </row>
    <row r="4" spans="1:23" ht="15.75" customHeight="1" thickBot="1" x14ac:dyDescent="0.3">
      <c r="A4" s="54"/>
      <c r="B4" s="54"/>
      <c r="C4" s="54"/>
      <c r="D4" s="54"/>
      <c r="E4" s="54"/>
      <c r="F4" s="54"/>
      <c r="G4" s="54"/>
      <c r="H4" s="54"/>
      <c r="I4" s="54"/>
      <c r="J4" s="54"/>
      <c r="K4" s="54"/>
      <c r="L4" s="54"/>
      <c r="M4" s="54"/>
      <c r="N4" s="54"/>
      <c r="O4" s="54"/>
      <c r="P4" s="54"/>
      <c r="Q4" s="54"/>
      <c r="R4" s="54"/>
      <c r="S4" s="15"/>
      <c r="T4" s="13"/>
      <c r="U4" s="13"/>
      <c r="V4" s="15"/>
      <c r="W4" s="84"/>
    </row>
    <row r="5" spans="1:23" ht="15.75" customHeight="1" thickBot="1" x14ac:dyDescent="0.3">
      <c r="A5" s="56"/>
      <c r="B5" s="56"/>
      <c r="C5" s="56"/>
      <c r="D5" s="56"/>
      <c r="E5" s="176" t="s">
        <v>75</v>
      </c>
      <c r="F5" s="177"/>
      <c r="G5" s="177"/>
      <c r="H5" s="177"/>
      <c r="I5" s="177"/>
      <c r="J5" s="177"/>
      <c r="K5" s="177"/>
      <c r="L5" s="177"/>
      <c r="M5" s="178"/>
      <c r="N5" s="56"/>
      <c r="O5" s="176" t="s">
        <v>16</v>
      </c>
      <c r="P5" s="177"/>
      <c r="Q5" s="178"/>
      <c r="R5" s="54"/>
      <c r="S5" s="204" t="s">
        <v>150</v>
      </c>
      <c r="T5" s="205"/>
      <c r="U5" s="206"/>
      <c r="V5" s="15"/>
      <c r="W5" s="84"/>
    </row>
    <row r="6" spans="1:23" ht="60.75" thickBot="1" x14ac:dyDescent="0.3">
      <c r="A6" s="49" t="s">
        <v>2</v>
      </c>
      <c r="B6" s="56"/>
      <c r="C6" s="20" t="s">
        <v>3</v>
      </c>
      <c r="D6" s="56"/>
      <c r="E6" s="33" t="s">
        <v>8</v>
      </c>
      <c r="F6" s="51" t="s">
        <v>9</v>
      </c>
      <c r="G6" s="33" t="s">
        <v>10</v>
      </c>
      <c r="H6" s="51" t="s">
        <v>11</v>
      </c>
      <c r="I6" s="33" t="s">
        <v>12</v>
      </c>
      <c r="J6" s="51" t="s">
        <v>22</v>
      </c>
      <c r="K6" s="41" t="s">
        <v>131</v>
      </c>
      <c r="L6" s="52" t="s">
        <v>24</v>
      </c>
      <c r="M6" s="32" t="s">
        <v>144</v>
      </c>
      <c r="N6" s="56"/>
      <c r="O6" s="50" t="s">
        <v>13</v>
      </c>
      <c r="P6" s="33" t="s">
        <v>14</v>
      </c>
      <c r="Q6" s="52" t="s">
        <v>15</v>
      </c>
      <c r="R6" s="54"/>
      <c r="S6" s="24" t="s">
        <v>148</v>
      </c>
      <c r="T6" s="25" t="s">
        <v>149</v>
      </c>
      <c r="U6" s="26" t="s">
        <v>151</v>
      </c>
      <c r="V6" s="15"/>
      <c r="W6" s="84"/>
    </row>
    <row r="7" spans="1:23" ht="15" customHeight="1" x14ac:dyDescent="0.25">
      <c r="A7" s="85" t="str">
        <f>IF(ISBLANK('Ending Odometer'!A7),"",'Ending Odometer'!A7)</f>
        <v/>
      </c>
      <c r="B7" s="54"/>
      <c r="C7" s="86" t="str">
        <f>IF(ISBLANK('Ending Odometer'!C7),"",'Ending Odometer'!C7)</f>
        <v/>
      </c>
      <c r="D7" s="54"/>
      <c r="E7" s="87"/>
      <c r="F7" s="35"/>
      <c r="G7" s="35"/>
      <c r="H7" s="39"/>
      <c r="I7" s="39"/>
      <c r="J7" s="39"/>
      <c r="K7" s="39"/>
      <c r="L7" s="39"/>
      <c r="M7" s="40"/>
      <c r="N7" s="34"/>
      <c r="O7" s="38"/>
      <c r="P7" s="36"/>
      <c r="Q7" s="37"/>
      <c r="R7" s="34"/>
      <c r="S7" s="21" t="str">
        <f>IF(ISBLANK('Ending Odometer'!M7),"",'Ending Odometer'!M7)</f>
        <v/>
      </c>
      <c r="T7" s="30"/>
      <c r="U7" s="27" t="str">
        <f>IF(ISBLANK('Ending Odometer'!M7),"",(('Bus Inventory'!Q7-'Bus Inventory'!T7)/'Ending Odometer'!H7))</f>
        <v/>
      </c>
      <c r="V7" s="15"/>
      <c r="W7" s="84"/>
    </row>
    <row r="8" spans="1:23" ht="15" customHeight="1" x14ac:dyDescent="0.25">
      <c r="A8" s="65" t="str">
        <f>IF(ISBLANK('Ending Odometer'!A8),"",'Ending Odometer'!A8)</f>
        <v/>
      </c>
      <c r="B8" s="54"/>
      <c r="C8" s="59" t="str">
        <f>IF(ISBLANK('Ending Odometer'!C8),"",'Ending Odometer'!C8)</f>
        <v/>
      </c>
      <c r="D8" s="54"/>
      <c r="E8" s="88"/>
      <c r="F8" s="42"/>
      <c r="G8" s="42"/>
      <c r="H8" s="46"/>
      <c r="I8" s="46"/>
      <c r="J8" s="46"/>
      <c r="K8" s="46"/>
      <c r="L8" s="46"/>
      <c r="M8" s="47"/>
      <c r="N8" s="34"/>
      <c r="O8" s="43"/>
      <c r="P8" s="44"/>
      <c r="Q8" s="45"/>
      <c r="R8" s="34"/>
      <c r="S8" s="22" t="str">
        <f>IF(ISBLANK('Ending Odometer'!M8),"",'Ending Odometer'!M8)</f>
        <v/>
      </c>
      <c r="T8" s="48"/>
      <c r="U8" s="28" t="str">
        <f>IF(ISBLANK('Ending Odometer'!M8),"",(('Bus Inventory'!Q8-'Bus Inventory'!T8)/'Ending Odometer'!H8))</f>
        <v/>
      </c>
      <c r="V8" s="15"/>
      <c r="W8" s="84"/>
    </row>
    <row r="9" spans="1:23" ht="15" customHeight="1" x14ac:dyDescent="0.25">
      <c r="A9" s="65" t="str">
        <f>IF(ISBLANK('Ending Odometer'!A9),"",'Ending Odometer'!A9)</f>
        <v/>
      </c>
      <c r="B9" s="54"/>
      <c r="C9" s="59" t="str">
        <f>IF(ISBLANK('Ending Odometer'!C9),"",'Ending Odometer'!C9)</f>
        <v/>
      </c>
      <c r="D9" s="54"/>
      <c r="E9" s="88"/>
      <c r="F9" s="42"/>
      <c r="G9" s="42"/>
      <c r="H9" s="46"/>
      <c r="I9" s="46"/>
      <c r="J9" s="46"/>
      <c r="K9" s="46"/>
      <c r="L9" s="46"/>
      <c r="M9" s="47"/>
      <c r="N9" s="34"/>
      <c r="O9" s="43"/>
      <c r="P9" s="44"/>
      <c r="Q9" s="45"/>
      <c r="R9" s="34"/>
      <c r="S9" s="22" t="str">
        <f>IF(ISBLANK('Ending Odometer'!M9),"",'Ending Odometer'!M9)</f>
        <v/>
      </c>
      <c r="T9" s="48"/>
      <c r="U9" s="28" t="str">
        <f>IF(ISBLANK('Ending Odometer'!M9),"",(('Bus Inventory'!Q9-'Bus Inventory'!T9)/'Ending Odometer'!H9))</f>
        <v/>
      </c>
      <c r="V9" s="15"/>
      <c r="W9" s="84"/>
    </row>
    <row r="10" spans="1:23" ht="15" customHeight="1" x14ac:dyDescent="0.25">
      <c r="A10" s="65" t="str">
        <f>IF(ISBLANK('Ending Odometer'!A10),"",'Ending Odometer'!A10)</f>
        <v/>
      </c>
      <c r="B10" s="54"/>
      <c r="C10" s="59" t="str">
        <f>IF(ISBLANK('Ending Odometer'!C10),"",'Ending Odometer'!C10)</f>
        <v/>
      </c>
      <c r="D10" s="54"/>
      <c r="E10" s="88"/>
      <c r="F10" s="42"/>
      <c r="G10" s="42"/>
      <c r="H10" s="46"/>
      <c r="I10" s="46"/>
      <c r="J10" s="46"/>
      <c r="K10" s="46"/>
      <c r="L10" s="46"/>
      <c r="M10" s="47"/>
      <c r="N10" s="34"/>
      <c r="O10" s="43"/>
      <c r="P10" s="44"/>
      <c r="Q10" s="45"/>
      <c r="R10" s="34"/>
      <c r="S10" s="22" t="str">
        <f>IF(ISBLANK('Ending Odometer'!M10),"",'Ending Odometer'!M10)</f>
        <v/>
      </c>
      <c r="T10" s="48"/>
      <c r="U10" s="28" t="str">
        <f>IF(ISBLANK('Ending Odometer'!M10),"",(('Bus Inventory'!Q10-'Bus Inventory'!T10)/'Ending Odometer'!H10))</f>
        <v/>
      </c>
      <c r="V10" s="15"/>
      <c r="W10" s="84"/>
    </row>
    <row r="11" spans="1:23" ht="15" customHeight="1" x14ac:dyDescent="0.25">
      <c r="A11" s="65" t="str">
        <f>IF(ISBLANK('Ending Odometer'!A11),"",'Ending Odometer'!A11)</f>
        <v/>
      </c>
      <c r="B11" s="54"/>
      <c r="C11" s="59" t="str">
        <f>IF(ISBLANK('Ending Odometer'!C11),"",'Ending Odometer'!C11)</f>
        <v/>
      </c>
      <c r="D11" s="54"/>
      <c r="E11" s="88"/>
      <c r="F11" s="42"/>
      <c r="G11" s="42"/>
      <c r="H11" s="46"/>
      <c r="I11" s="46"/>
      <c r="J11" s="46"/>
      <c r="K11" s="46"/>
      <c r="L11" s="46"/>
      <c r="M11" s="47"/>
      <c r="N11" s="34"/>
      <c r="O11" s="43"/>
      <c r="P11" s="44"/>
      <c r="Q11" s="45"/>
      <c r="R11" s="34"/>
      <c r="S11" s="22" t="str">
        <f>IF(ISBLANK('Ending Odometer'!M11),"",'Ending Odometer'!M11)</f>
        <v/>
      </c>
      <c r="T11" s="48"/>
      <c r="U11" s="28" t="str">
        <f>IF(ISBLANK('Ending Odometer'!M11),"",(('Bus Inventory'!Q11-'Bus Inventory'!T11)/'Ending Odometer'!H11))</f>
        <v/>
      </c>
      <c r="V11" s="15"/>
      <c r="W11" s="84"/>
    </row>
    <row r="12" spans="1:23" ht="15" customHeight="1" x14ac:dyDescent="0.25">
      <c r="A12" s="65" t="str">
        <f>IF(ISBLANK('Ending Odometer'!A12),"",'Ending Odometer'!A12)</f>
        <v/>
      </c>
      <c r="B12" s="54"/>
      <c r="C12" s="59" t="str">
        <f>IF(ISBLANK('Ending Odometer'!C12),"",'Ending Odometer'!C12)</f>
        <v/>
      </c>
      <c r="D12" s="54"/>
      <c r="E12" s="88"/>
      <c r="F12" s="42"/>
      <c r="G12" s="42"/>
      <c r="H12" s="46"/>
      <c r="I12" s="46"/>
      <c r="J12" s="46"/>
      <c r="K12" s="46"/>
      <c r="L12" s="46"/>
      <c r="M12" s="47"/>
      <c r="N12" s="34"/>
      <c r="O12" s="43"/>
      <c r="P12" s="44"/>
      <c r="Q12" s="45"/>
      <c r="R12" s="34"/>
      <c r="S12" s="22" t="str">
        <f>IF(ISBLANK('Ending Odometer'!M12),"",'Ending Odometer'!M12)</f>
        <v/>
      </c>
      <c r="T12" s="48"/>
      <c r="U12" s="28" t="str">
        <f>IF(ISBLANK('Ending Odometer'!M12),"",(('Bus Inventory'!Q12-'Bus Inventory'!T12)/'Ending Odometer'!H12))</f>
        <v/>
      </c>
      <c r="V12" s="15"/>
      <c r="W12" s="84"/>
    </row>
    <row r="13" spans="1:23" ht="15" customHeight="1" x14ac:dyDescent="0.25">
      <c r="A13" s="65" t="str">
        <f>IF(ISBLANK('Ending Odometer'!A13),"",'Ending Odometer'!A13)</f>
        <v/>
      </c>
      <c r="B13" s="54"/>
      <c r="C13" s="59" t="str">
        <f>IF(ISBLANK('Ending Odometer'!C13),"",'Ending Odometer'!C13)</f>
        <v/>
      </c>
      <c r="D13" s="54"/>
      <c r="E13" s="88"/>
      <c r="F13" s="42"/>
      <c r="G13" s="42"/>
      <c r="H13" s="46"/>
      <c r="I13" s="46"/>
      <c r="J13" s="46"/>
      <c r="K13" s="46"/>
      <c r="L13" s="46"/>
      <c r="M13" s="47"/>
      <c r="N13" s="34"/>
      <c r="O13" s="43"/>
      <c r="P13" s="44"/>
      <c r="Q13" s="45"/>
      <c r="R13" s="34"/>
      <c r="S13" s="22" t="str">
        <f>IF(ISBLANK('Ending Odometer'!M13),"",'Ending Odometer'!M13)</f>
        <v/>
      </c>
      <c r="T13" s="48"/>
      <c r="U13" s="28" t="str">
        <f>IF(ISBLANK('Ending Odometer'!M13),"",(('Bus Inventory'!Q13-'Bus Inventory'!T13)/'Ending Odometer'!H13))</f>
        <v/>
      </c>
      <c r="V13" s="15"/>
      <c r="W13" s="84"/>
    </row>
    <row r="14" spans="1:23" ht="15" customHeight="1" x14ac:dyDescent="0.25">
      <c r="A14" s="65" t="str">
        <f>IF(ISBLANK('Ending Odometer'!A14),"",'Ending Odometer'!A14)</f>
        <v/>
      </c>
      <c r="B14" s="54"/>
      <c r="C14" s="59" t="str">
        <f>IF(ISBLANK('Ending Odometer'!C14),"",'Ending Odometer'!C14)</f>
        <v/>
      </c>
      <c r="D14" s="54"/>
      <c r="E14" s="88"/>
      <c r="F14" s="42"/>
      <c r="G14" s="42"/>
      <c r="H14" s="46"/>
      <c r="I14" s="46"/>
      <c r="J14" s="46"/>
      <c r="K14" s="46"/>
      <c r="L14" s="46"/>
      <c r="M14" s="47"/>
      <c r="N14" s="34"/>
      <c r="O14" s="43"/>
      <c r="P14" s="44"/>
      <c r="Q14" s="45"/>
      <c r="R14" s="34"/>
      <c r="S14" s="22" t="str">
        <f>IF(ISBLANK('Ending Odometer'!M14),"",'Ending Odometer'!M14)</f>
        <v/>
      </c>
      <c r="T14" s="48"/>
      <c r="U14" s="28" t="str">
        <f>IF(ISBLANK('Ending Odometer'!M14),"",(('Bus Inventory'!Q14-'Bus Inventory'!T14)/'Ending Odometer'!H14))</f>
        <v/>
      </c>
      <c r="V14" s="15"/>
      <c r="W14" s="84"/>
    </row>
    <row r="15" spans="1:23" ht="15" customHeight="1" x14ac:dyDescent="0.25">
      <c r="A15" s="65" t="str">
        <f>IF(ISBLANK('Ending Odometer'!A15),"",'Ending Odometer'!A15)</f>
        <v/>
      </c>
      <c r="B15" s="54"/>
      <c r="C15" s="59" t="str">
        <f>IF(ISBLANK('Ending Odometer'!C15),"",'Ending Odometer'!C15)</f>
        <v/>
      </c>
      <c r="D15" s="54"/>
      <c r="E15" s="88"/>
      <c r="F15" s="42"/>
      <c r="G15" s="42"/>
      <c r="H15" s="46"/>
      <c r="I15" s="46"/>
      <c r="J15" s="46"/>
      <c r="K15" s="46"/>
      <c r="L15" s="46"/>
      <c r="M15" s="47"/>
      <c r="N15" s="34"/>
      <c r="O15" s="43"/>
      <c r="P15" s="44"/>
      <c r="Q15" s="45"/>
      <c r="R15" s="34"/>
      <c r="S15" s="22" t="str">
        <f>IF(ISBLANK('Ending Odometer'!M15),"",'Ending Odometer'!M15)</f>
        <v/>
      </c>
      <c r="T15" s="48"/>
      <c r="U15" s="28" t="str">
        <f>IF(ISBLANK('Ending Odometer'!M15),"",(('Bus Inventory'!Q15-'Bus Inventory'!T15)/'Ending Odometer'!H15))</f>
        <v/>
      </c>
      <c r="V15" s="15"/>
      <c r="W15" s="84"/>
    </row>
    <row r="16" spans="1:23" ht="15" customHeight="1" x14ac:dyDescent="0.25">
      <c r="A16" s="65" t="str">
        <f>IF(ISBLANK('Ending Odometer'!A16),"",'Ending Odometer'!A16)</f>
        <v/>
      </c>
      <c r="B16" s="54"/>
      <c r="C16" s="59" t="str">
        <f>IF(ISBLANK('Ending Odometer'!C16),"",'Ending Odometer'!C16)</f>
        <v/>
      </c>
      <c r="D16" s="54"/>
      <c r="E16" s="88"/>
      <c r="F16" s="42"/>
      <c r="G16" s="42"/>
      <c r="H16" s="46"/>
      <c r="I16" s="46"/>
      <c r="J16" s="46"/>
      <c r="K16" s="46"/>
      <c r="L16" s="46"/>
      <c r="M16" s="47"/>
      <c r="N16" s="34"/>
      <c r="O16" s="43"/>
      <c r="P16" s="44"/>
      <c r="Q16" s="45"/>
      <c r="R16" s="34"/>
      <c r="S16" s="22" t="str">
        <f>IF(ISBLANK('Ending Odometer'!M16),"",'Ending Odometer'!M16)</f>
        <v/>
      </c>
      <c r="T16" s="48"/>
      <c r="U16" s="28" t="str">
        <f>IF(ISBLANK('Ending Odometer'!M16),"",(('Bus Inventory'!Q16-'Bus Inventory'!T16)/'Ending Odometer'!H16))</f>
        <v/>
      </c>
      <c r="V16" s="15"/>
      <c r="W16" s="84"/>
    </row>
    <row r="17" spans="1:23" ht="15" customHeight="1" x14ac:dyDescent="0.25">
      <c r="A17" s="65" t="str">
        <f>IF(ISBLANK('Ending Odometer'!A17),"",'Ending Odometer'!A17)</f>
        <v/>
      </c>
      <c r="B17" s="54"/>
      <c r="C17" s="59" t="str">
        <f>IF(ISBLANK('Ending Odometer'!C17),"",'Ending Odometer'!C17)</f>
        <v/>
      </c>
      <c r="D17" s="54"/>
      <c r="E17" s="88"/>
      <c r="F17" s="42"/>
      <c r="G17" s="42"/>
      <c r="H17" s="46"/>
      <c r="I17" s="46"/>
      <c r="J17" s="46"/>
      <c r="K17" s="46"/>
      <c r="L17" s="46"/>
      <c r="M17" s="47"/>
      <c r="N17" s="34"/>
      <c r="O17" s="43"/>
      <c r="P17" s="44"/>
      <c r="Q17" s="45"/>
      <c r="R17" s="34"/>
      <c r="S17" s="22" t="str">
        <f>IF(ISBLANK('Ending Odometer'!M17),"",'Ending Odometer'!M17)</f>
        <v/>
      </c>
      <c r="T17" s="48"/>
      <c r="U17" s="28" t="str">
        <f>IF(ISBLANK('Ending Odometer'!M17),"",(('Bus Inventory'!Q17-'Bus Inventory'!T17)/'Ending Odometer'!H17))</f>
        <v/>
      </c>
      <c r="V17" s="15"/>
      <c r="W17" s="84"/>
    </row>
    <row r="18" spans="1:23" ht="15" customHeight="1" x14ac:dyDescent="0.25">
      <c r="A18" s="65" t="str">
        <f>IF(ISBLANK('Ending Odometer'!A18),"",'Ending Odometer'!A18)</f>
        <v/>
      </c>
      <c r="B18" s="54"/>
      <c r="C18" s="59" t="str">
        <f>IF(ISBLANK('Ending Odometer'!C18),"",'Ending Odometer'!C18)</f>
        <v/>
      </c>
      <c r="D18" s="54"/>
      <c r="E18" s="88"/>
      <c r="F18" s="42"/>
      <c r="G18" s="42"/>
      <c r="H18" s="46"/>
      <c r="I18" s="46"/>
      <c r="J18" s="46"/>
      <c r="K18" s="46"/>
      <c r="L18" s="46"/>
      <c r="M18" s="47"/>
      <c r="N18" s="34"/>
      <c r="O18" s="43"/>
      <c r="P18" s="44"/>
      <c r="Q18" s="45"/>
      <c r="R18" s="34"/>
      <c r="S18" s="22" t="str">
        <f>IF(ISBLANK('Ending Odometer'!M18),"",'Ending Odometer'!M18)</f>
        <v/>
      </c>
      <c r="T18" s="48"/>
      <c r="U18" s="28" t="str">
        <f>IF(ISBLANK('Ending Odometer'!M18),"",(('Bus Inventory'!Q18-'Bus Inventory'!T18)/'Ending Odometer'!H18))</f>
        <v/>
      </c>
      <c r="V18" s="15"/>
      <c r="W18" s="84"/>
    </row>
    <row r="19" spans="1:23" ht="15" customHeight="1" x14ac:dyDescent="0.25">
      <c r="A19" s="65" t="str">
        <f>IF(ISBLANK('Ending Odometer'!A19),"",'Ending Odometer'!A19)</f>
        <v/>
      </c>
      <c r="B19" s="54"/>
      <c r="C19" s="59" t="str">
        <f>IF(ISBLANK('Ending Odometer'!C19),"",'Ending Odometer'!C19)</f>
        <v/>
      </c>
      <c r="D19" s="54"/>
      <c r="E19" s="88"/>
      <c r="F19" s="42"/>
      <c r="G19" s="42"/>
      <c r="H19" s="46"/>
      <c r="I19" s="46"/>
      <c r="J19" s="46"/>
      <c r="K19" s="46"/>
      <c r="L19" s="46"/>
      <c r="M19" s="47"/>
      <c r="N19" s="34"/>
      <c r="O19" s="43"/>
      <c r="P19" s="44"/>
      <c r="Q19" s="45"/>
      <c r="R19" s="34"/>
      <c r="S19" s="22" t="str">
        <f>IF(ISBLANK('Ending Odometer'!M19),"",'Ending Odometer'!M19)</f>
        <v/>
      </c>
      <c r="T19" s="48"/>
      <c r="U19" s="28" t="str">
        <f>IF(ISBLANK('Ending Odometer'!M19),"",(('Bus Inventory'!Q19-'Bus Inventory'!T19)/'Ending Odometer'!H19))</f>
        <v/>
      </c>
      <c r="V19" s="15"/>
      <c r="W19" s="84"/>
    </row>
    <row r="20" spans="1:23" ht="15" customHeight="1" x14ac:dyDescent="0.25">
      <c r="A20" s="65" t="str">
        <f>IF(ISBLANK('Ending Odometer'!A20),"",'Ending Odometer'!A20)</f>
        <v/>
      </c>
      <c r="B20" s="54"/>
      <c r="C20" s="59" t="str">
        <f>IF(ISBLANK('Ending Odometer'!C20),"",'Ending Odometer'!C20)</f>
        <v/>
      </c>
      <c r="D20" s="54"/>
      <c r="E20" s="88"/>
      <c r="F20" s="42"/>
      <c r="G20" s="42"/>
      <c r="H20" s="46"/>
      <c r="I20" s="46"/>
      <c r="J20" s="46"/>
      <c r="K20" s="46"/>
      <c r="L20" s="46"/>
      <c r="M20" s="47"/>
      <c r="N20" s="34"/>
      <c r="O20" s="43"/>
      <c r="P20" s="44"/>
      <c r="Q20" s="45"/>
      <c r="R20" s="34"/>
      <c r="S20" s="22" t="str">
        <f>IF(ISBLANK('Ending Odometer'!M20),"",'Ending Odometer'!M20)</f>
        <v/>
      </c>
      <c r="T20" s="48"/>
      <c r="U20" s="28" t="str">
        <f>IF(ISBLANK('Ending Odometer'!M20),"",(('Bus Inventory'!Q20-'Bus Inventory'!T20)/'Ending Odometer'!H20))</f>
        <v/>
      </c>
      <c r="V20" s="15"/>
      <c r="W20" s="84"/>
    </row>
    <row r="21" spans="1:23" ht="15" customHeight="1" x14ac:dyDescent="0.25">
      <c r="A21" s="65" t="str">
        <f>IF(ISBLANK('Ending Odometer'!A21),"",'Ending Odometer'!A21)</f>
        <v/>
      </c>
      <c r="B21" s="54"/>
      <c r="C21" s="59" t="str">
        <f>IF(ISBLANK('Ending Odometer'!C21),"",'Ending Odometer'!C21)</f>
        <v/>
      </c>
      <c r="D21" s="54"/>
      <c r="E21" s="88"/>
      <c r="F21" s="42"/>
      <c r="G21" s="42"/>
      <c r="H21" s="46"/>
      <c r="I21" s="46"/>
      <c r="J21" s="46"/>
      <c r="K21" s="46"/>
      <c r="L21" s="46"/>
      <c r="M21" s="47"/>
      <c r="N21" s="34"/>
      <c r="O21" s="43"/>
      <c r="P21" s="44"/>
      <c r="Q21" s="45"/>
      <c r="R21" s="34"/>
      <c r="S21" s="22" t="str">
        <f>IF(ISBLANK('Ending Odometer'!M21),"",'Ending Odometer'!M21)</f>
        <v/>
      </c>
      <c r="T21" s="48"/>
      <c r="U21" s="28" t="str">
        <f>IF(ISBLANK('Ending Odometer'!M21),"",(('Bus Inventory'!Q21-'Bus Inventory'!T21)/'Ending Odometer'!H21))</f>
        <v/>
      </c>
      <c r="V21" s="15"/>
      <c r="W21" s="84"/>
    </row>
    <row r="22" spans="1:23" ht="15" customHeight="1" x14ac:dyDescent="0.25">
      <c r="A22" s="65" t="str">
        <f>IF(ISBLANK('Ending Odometer'!A22),"",'Ending Odometer'!A22)</f>
        <v/>
      </c>
      <c r="B22" s="54"/>
      <c r="C22" s="59" t="str">
        <f>IF(ISBLANK('Ending Odometer'!C22),"",'Ending Odometer'!C22)</f>
        <v/>
      </c>
      <c r="D22" s="54"/>
      <c r="E22" s="88"/>
      <c r="F22" s="42"/>
      <c r="G22" s="42"/>
      <c r="H22" s="46"/>
      <c r="I22" s="46"/>
      <c r="J22" s="46"/>
      <c r="K22" s="46"/>
      <c r="L22" s="46"/>
      <c r="M22" s="47"/>
      <c r="N22" s="34"/>
      <c r="O22" s="43"/>
      <c r="P22" s="44"/>
      <c r="Q22" s="45"/>
      <c r="R22" s="34"/>
      <c r="S22" s="22" t="str">
        <f>IF(ISBLANK('Ending Odometer'!M22),"",'Ending Odometer'!M22)</f>
        <v/>
      </c>
      <c r="T22" s="48"/>
      <c r="U22" s="28" t="str">
        <f>IF(ISBLANK('Ending Odometer'!M22),"",(('Bus Inventory'!Q22-'Bus Inventory'!T22)/'Ending Odometer'!H22))</f>
        <v/>
      </c>
      <c r="V22" s="15"/>
      <c r="W22" s="84"/>
    </row>
    <row r="23" spans="1:23" ht="15" customHeight="1" x14ac:dyDescent="0.25">
      <c r="A23" s="65" t="str">
        <f>IF(ISBLANK('Ending Odometer'!A23),"",'Ending Odometer'!A23)</f>
        <v/>
      </c>
      <c r="B23" s="54"/>
      <c r="C23" s="59" t="str">
        <f>IF(ISBLANK('Ending Odometer'!C23),"",'Ending Odometer'!C23)</f>
        <v/>
      </c>
      <c r="D23" s="54"/>
      <c r="E23" s="88"/>
      <c r="F23" s="42"/>
      <c r="G23" s="42"/>
      <c r="H23" s="46"/>
      <c r="I23" s="46"/>
      <c r="J23" s="46"/>
      <c r="K23" s="46"/>
      <c r="L23" s="46"/>
      <c r="M23" s="47"/>
      <c r="N23" s="34"/>
      <c r="O23" s="43"/>
      <c r="P23" s="44"/>
      <c r="Q23" s="45"/>
      <c r="R23" s="34"/>
      <c r="S23" s="22" t="str">
        <f>IF(ISBLANK('Ending Odometer'!M23),"",'Ending Odometer'!M23)</f>
        <v/>
      </c>
      <c r="T23" s="48"/>
      <c r="U23" s="28" t="str">
        <f>IF(ISBLANK('Ending Odometer'!M23),"",(('Bus Inventory'!Q23-'Bus Inventory'!T23)/'Ending Odometer'!H23))</f>
        <v/>
      </c>
      <c r="V23" s="15"/>
      <c r="W23" s="84"/>
    </row>
    <row r="24" spans="1:23" ht="15" customHeight="1" x14ac:dyDescent="0.25">
      <c r="A24" s="65" t="str">
        <f>IF(ISBLANK('Ending Odometer'!A24),"",'Ending Odometer'!A24)</f>
        <v/>
      </c>
      <c r="B24" s="54"/>
      <c r="C24" s="59" t="str">
        <f>IF(ISBLANK('Ending Odometer'!C24),"",'Ending Odometer'!C24)</f>
        <v/>
      </c>
      <c r="D24" s="54"/>
      <c r="E24" s="88"/>
      <c r="F24" s="42"/>
      <c r="G24" s="42"/>
      <c r="H24" s="46"/>
      <c r="I24" s="46"/>
      <c r="J24" s="46"/>
      <c r="K24" s="46"/>
      <c r="L24" s="46"/>
      <c r="M24" s="47"/>
      <c r="N24" s="34"/>
      <c r="O24" s="43"/>
      <c r="P24" s="44"/>
      <c r="Q24" s="45"/>
      <c r="R24" s="34"/>
      <c r="S24" s="22" t="str">
        <f>IF(ISBLANK('Ending Odometer'!M24),"",'Ending Odometer'!M24)</f>
        <v/>
      </c>
      <c r="T24" s="48"/>
      <c r="U24" s="28" t="str">
        <f>IF(ISBLANK('Ending Odometer'!M24),"",(('Bus Inventory'!Q24-'Bus Inventory'!T24)/'Ending Odometer'!H24))</f>
        <v/>
      </c>
      <c r="V24" s="15"/>
      <c r="W24" s="84"/>
    </row>
    <row r="25" spans="1:23" ht="15" customHeight="1" x14ac:dyDescent="0.25">
      <c r="A25" s="65" t="str">
        <f>IF(ISBLANK('Ending Odometer'!A25),"",'Ending Odometer'!A25)</f>
        <v/>
      </c>
      <c r="B25" s="54"/>
      <c r="C25" s="59" t="str">
        <f>IF(ISBLANK('Ending Odometer'!C25),"",'Ending Odometer'!C25)</f>
        <v/>
      </c>
      <c r="D25" s="54"/>
      <c r="E25" s="88"/>
      <c r="F25" s="42"/>
      <c r="G25" s="42"/>
      <c r="H25" s="46"/>
      <c r="I25" s="46"/>
      <c r="J25" s="46"/>
      <c r="K25" s="46"/>
      <c r="L25" s="46"/>
      <c r="M25" s="47"/>
      <c r="N25" s="34"/>
      <c r="O25" s="43"/>
      <c r="P25" s="44"/>
      <c r="Q25" s="45"/>
      <c r="R25" s="34"/>
      <c r="S25" s="22" t="str">
        <f>IF(ISBLANK('Ending Odometer'!M25),"",'Ending Odometer'!M25)</f>
        <v/>
      </c>
      <c r="T25" s="48"/>
      <c r="U25" s="28" t="str">
        <f>IF(ISBLANK('Ending Odometer'!M25),"",(('Bus Inventory'!Q25-'Bus Inventory'!T25)/'Ending Odometer'!H25))</f>
        <v/>
      </c>
      <c r="V25" s="15"/>
      <c r="W25" s="84"/>
    </row>
    <row r="26" spans="1:23" ht="15" customHeight="1" x14ac:dyDescent="0.25">
      <c r="A26" s="65" t="str">
        <f>IF(ISBLANK('Ending Odometer'!A26),"",'Ending Odometer'!A26)</f>
        <v/>
      </c>
      <c r="B26" s="54"/>
      <c r="C26" s="59" t="str">
        <f>IF(ISBLANK('Ending Odometer'!C26),"",'Ending Odometer'!C26)</f>
        <v/>
      </c>
      <c r="D26" s="54"/>
      <c r="E26" s="88"/>
      <c r="F26" s="42"/>
      <c r="G26" s="42"/>
      <c r="H26" s="46"/>
      <c r="I26" s="46"/>
      <c r="J26" s="46"/>
      <c r="K26" s="46"/>
      <c r="L26" s="46"/>
      <c r="M26" s="47"/>
      <c r="N26" s="34"/>
      <c r="O26" s="43"/>
      <c r="P26" s="44"/>
      <c r="Q26" s="45"/>
      <c r="R26" s="34"/>
      <c r="S26" s="22" t="str">
        <f>IF(ISBLANK('Ending Odometer'!M26),"",'Ending Odometer'!M26)</f>
        <v/>
      </c>
      <c r="T26" s="48"/>
      <c r="U26" s="28" t="str">
        <f>IF(ISBLANK('Ending Odometer'!M26),"",(('Bus Inventory'!Q26-'Bus Inventory'!T26)/'Ending Odometer'!H26))</f>
        <v/>
      </c>
      <c r="V26" s="15"/>
      <c r="W26" s="84"/>
    </row>
    <row r="27" spans="1:23" ht="15" customHeight="1" x14ac:dyDescent="0.25">
      <c r="A27" s="65" t="str">
        <f>IF(ISBLANK('Ending Odometer'!A27),"",'Ending Odometer'!A27)</f>
        <v/>
      </c>
      <c r="B27" s="54"/>
      <c r="C27" s="59" t="str">
        <f>IF(ISBLANK('Ending Odometer'!C27),"",'Ending Odometer'!C27)</f>
        <v/>
      </c>
      <c r="D27" s="54"/>
      <c r="E27" s="88"/>
      <c r="F27" s="42"/>
      <c r="G27" s="42"/>
      <c r="H27" s="46"/>
      <c r="I27" s="46"/>
      <c r="J27" s="46"/>
      <c r="K27" s="46"/>
      <c r="L27" s="46"/>
      <c r="M27" s="47"/>
      <c r="N27" s="34"/>
      <c r="O27" s="43"/>
      <c r="P27" s="44"/>
      <c r="Q27" s="45"/>
      <c r="R27" s="34"/>
      <c r="S27" s="22" t="str">
        <f>IF(ISBLANK('Ending Odometer'!M27),"",'Ending Odometer'!M27)</f>
        <v/>
      </c>
      <c r="T27" s="48"/>
      <c r="U27" s="28" t="str">
        <f>IF(ISBLANK('Ending Odometer'!M27),"",(('Bus Inventory'!Q27-'Bus Inventory'!T27)/'Ending Odometer'!H27))</f>
        <v/>
      </c>
      <c r="V27" s="15"/>
      <c r="W27" s="84"/>
    </row>
    <row r="28" spans="1:23" ht="15" customHeight="1" x14ac:dyDescent="0.25">
      <c r="A28" s="65" t="str">
        <f>IF(ISBLANK('Ending Odometer'!A28),"",'Ending Odometer'!A28)</f>
        <v/>
      </c>
      <c r="B28" s="54"/>
      <c r="C28" s="59" t="str">
        <f>IF(ISBLANK('Ending Odometer'!C28),"",'Ending Odometer'!C28)</f>
        <v/>
      </c>
      <c r="D28" s="54"/>
      <c r="E28" s="88"/>
      <c r="F28" s="42"/>
      <c r="G28" s="42"/>
      <c r="H28" s="46"/>
      <c r="I28" s="46"/>
      <c r="J28" s="46"/>
      <c r="K28" s="46"/>
      <c r="L28" s="46"/>
      <c r="M28" s="47"/>
      <c r="N28" s="34"/>
      <c r="O28" s="43"/>
      <c r="P28" s="44"/>
      <c r="Q28" s="45"/>
      <c r="R28" s="34"/>
      <c r="S28" s="22" t="str">
        <f>IF(ISBLANK('Ending Odometer'!M28),"",'Ending Odometer'!M28)</f>
        <v/>
      </c>
      <c r="T28" s="48"/>
      <c r="U28" s="28" t="str">
        <f>IF(ISBLANK('Ending Odometer'!M28),"",(('Bus Inventory'!Q28-'Bus Inventory'!T28)/'Ending Odometer'!H28))</f>
        <v/>
      </c>
      <c r="V28" s="15"/>
      <c r="W28" s="84"/>
    </row>
    <row r="29" spans="1:23" ht="15" customHeight="1" x14ac:dyDescent="0.25">
      <c r="A29" s="65" t="str">
        <f>IF(ISBLANK('Ending Odometer'!A29),"",'Ending Odometer'!A29)</f>
        <v/>
      </c>
      <c r="B29" s="54"/>
      <c r="C29" s="59" t="str">
        <f>IF(ISBLANK('Ending Odometer'!C29),"",'Ending Odometer'!C29)</f>
        <v/>
      </c>
      <c r="D29" s="54"/>
      <c r="E29" s="88"/>
      <c r="F29" s="42"/>
      <c r="G29" s="42"/>
      <c r="H29" s="46"/>
      <c r="I29" s="46"/>
      <c r="J29" s="46"/>
      <c r="K29" s="46"/>
      <c r="L29" s="46"/>
      <c r="M29" s="47"/>
      <c r="N29" s="34"/>
      <c r="O29" s="43"/>
      <c r="P29" s="44"/>
      <c r="Q29" s="45"/>
      <c r="R29" s="34"/>
      <c r="S29" s="22" t="str">
        <f>IF(ISBLANK('Ending Odometer'!M29),"",'Ending Odometer'!M29)</f>
        <v/>
      </c>
      <c r="T29" s="48"/>
      <c r="U29" s="28" t="str">
        <f>IF(ISBLANK('Ending Odometer'!M29),"",(('Bus Inventory'!Q29-'Bus Inventory'!T29)/'Ending Odometer'!H29))</f>
        <v/>
      </c>
      <c r="V29" s="15"/>
      <c r="W29" s="84"/>
    </row>
    <row r="30" spans="1:23" ht="15" customHeight="1" x14ac:dyDescent="0.25">
      <c r="A30" s="65" t="str">
        <f>IF(ISBLANK('Ending Odometer'!A30),"",'Ending Odometer'!A30)</f>
        <v/>
      </c>
      <c r="B30" s="54"/>
      <c r="C30" s="59" t="str">
        <f>IF(ISBLANK('Ending Odometer'!C30),"",'Ending Odometer'!C30)</f>
        <v/>
      </c>
      <c r="D30" s="54"/>
      <c r="E30" s="88"/>
      <c r="F30" s="42"/>
      <c r="G30" s="42"/>
      <c r="H30" s="46"/>
      <c r="I30" s="46"/>
      <c r="J30" s="46"/>
      <c r="K30" s="46"/>
      <c r="L30" s="46"/>
      <c r="M30" s="47"/>
      <c r="N30" s="34"/>
      <c r="O30" s="43"/>
      <c r="P30" s="44"/>
      <c r="Q30" s="45"/>
      <c r="R30" s="34"/>
      <c r="S30" s="22" t="str">
        <f>IF(ISBLANK('Ending Odometer'!M30),"",'Ending Odometer'!M30)</f>
        <v/>
      </c>
      <c r="T30" s="48"/>
      <c r="U30" s="28" t="str">
        <f>IF(ISBLANK('Ending Odometer'!M30),"",(('Bus Inventory'!Q30-'Bus Inventory'!T30)/'Ending Odometer'!H30))</f>
        <v/>
      </c>
      <c r="V30" s="15"/>
      <c r="W30" s="84"/>
    </row>
    <row r="31" spans="1:23" ht="15" customHeight="1" x14ac:dyDescent="0.25">
      <c r="A31" s="65" t="str">
        <f>IF(ISBLANK('Ending Odometer'!A31),"",'Ending Odometer'!A31)</f>
        <v/>
      </c>
      <c r="B31" s="54"/>
      <c r="C31" s="59" t="str">
        <f>IF(ISBLANK('Ending Odometer'!C31),"",'Ending Odometer'!C31)</f>
        <v/>
      </c>
      <c r="D31" s="54"/>
      <c r="E31" s="88"/>
      <c r="F31" s="42"/>
      <c r="G31" s="42"/>
      <c r="H31" s="46"/>
      <c r="I31" s="46"/>
      <c r="J31" s="46"/>
      <c r="K31" s="46"/>
      <c r="L31" s="46"/>
      <c r="M31" s="47"/>
      <c r="N31" s="34"/>
      <c r="O31" s="43"/>
      <c r="P31" s="44"/>
      <c r="Q31" s="45"/>
      <c r="R31" s="34"/>
      <c r="S31" s="22" t="str">
        <f>IF(ISBLANK('Ending Odometer'!M31),"",'Ending Odometer'!M31)</f>
        <v/>
      </c>
      <c r="T31" s="48"/>
      <c r="U31" s="28" t="str">
        <f>IF(ISBLANK('Ending Odometer'!M31),"",(('Bus Inventory'!Q31-'Bus Inventory'!T31)/'Ending Odometer'!H31))</f>
        <v/>
      </c>
      <c r="V31" s="15"/>
      <c r="W31" s="84"/>
    </row>
    <row r="32" spans="1:23" ht="15" customHeight="1" x14ac:dyDescent="0.25">
      <c r="A32" s="65" t="str">
        <f>IF(ISBLANK('Ending Odometer'!A32),"",'Ending Odometer'!A32)</f>
        <v/>
      </c>
      <c r="B32" s="54"/>
      <c r="C32" s="59" t="str">
        <f>IF(ISBLANK('Ending Odometer'!C32),"",'Ending Odometer'!C32)</f>
        <v/>
      </c>
      <c r="D32" s="54"/>
      <c r="E32" s="88"/>
      <c r="F32" s="42"/>
      <c r="G32" s="42"/>
      <c r="H32" s="46"/>
      <c r="I32" s="46"/>
      <c r="J32" s="46"/>
      <c r="K32" s="46"/>
      <c r="L32" s="46"/>
      <c r="M32" s="47"/>
      <c r="N32" s="34"/>
      <c r="O32" s="43"/>
      <c r="P32" s="44"/>
      <c r="Q32" s="45"/>
      <c r="R32" s="34"/>
      <c r="S32" s="22" t="str">
        <f>IF(ISBLANK('Ending Odometer'!M32),"",'Ending Odometer'!M32)</f>
        <v/>
      </c>
      <c r="T32" s="48"/>
      <c r="U32" s="28" t="str">
        <f>IF(ISBLANK('Ending Odometer'!M32),"",(('Bus Inventory'!Q32-'Bus Inventory'!T32)/'Ending Odometer'!H32))</f>
        <v/>
      </c>
      <c r="V32" s="15"/>
      <c r="W32" s="84"/>
    </row>
    <row r="33" spans="1:23" ht="15" customHeight="1" x14ac:dyDescent="0.25">
      <c r="A33" s="65" t="str">
        <f>IF(ISBLANK('Ending Odometer'!A33),"",'Ending Odometer'!A33)</f>
        <v/>
      </c>
      <c r="B33" s="54"/>
      <c r="C33" s="59" t="str">
        <f>IF(ISBLANK('Ending Odometer'!C33),"",'Ending Odometer'!C33)</f>
        <v/>
      </c>
      <c r="D33" s="54"/>
      <c r="E33" s="88"/>
      <c r="F33" s="42"/>
      <c r="G33" s="42"/>
      <c r="H33" s="46"/>
      <c r="I33" s="46"/>
      <c r="J33" s="46"/>
      <c r="K33" s="46"/>
      <c r="L33" s="46"/>
      <c r="M33" s="47"/>
      <c r="N33" s="34"/>
      <c r="O33" s="43"/>
      <c r="P33" s="44"/>
      <c r="Q33" s="45"/>
      <c r="R33" s="34"/>
      <c r="S33" s="22" t="str">
        <f>IF(ISBLANK('Ending Odometer'!M33),"",'Ending Odometer'!M33)</f>
        <v/>
      </c>
      <c r="T33" s="48"/>
      <c r="U33" s="28" t="str">
        <f>IF(ISBLANK('Ending Odometer'!M33),"",(('Bus Inventory'!Q33-'Bus Inventory'!T33)/'Ending Odometer'!H33))</f>
        <v/>
      </c>
      <c r="V33" s="15"/>
      <c r="W33" s="84"/>
    </row>
    <row r="34" spans="1:23" ht="15" customHeight="1" x14ac:dyDescent="0.25">
      <c r="A34" s="65" t="str">
        <f>IF(ISBLANK('Ending Odometer'!A34),"",'Ending Odometer'!A34)</f>
        <v/>
      </c>
      <c r="B34" s="54"/>
      <c r="C34" s="59" t="str">
        <f>IF(ISBLANK('Ending Odometer'!C34),"",'Ending Odometer'!C34)</f>
        <v/>
      </c>
      <c r="D34" s="54"/>
      <c r="E34" s="88"/>
      <c r="F34" s="42"/>
      <c r="G34" s="42"/>
      <c r="H34" s="46"/>
      <c r="I34" s="46"/>
      <c r="J34" s="46"/>
      <c r="K34" s="46"/>
      <c r="L34" s="46"/>
      <c r="M34" s="47"/>
      <c r="N34" s="34"/>
      <c r="O34" s="43"/>
      <c r="P34" s="44"/>
      <c r="Q34" s="45"/>
      <c r="R34" s="34"/>
      <c r="S34" s="22" t="str">
        <f>IF(ISBLANK('Ending Odometer'!M34),"",'Ending Odometer'!M34)</f>
        <v/>
      </c>
      <c r="T34" s="48"/>
      <c r="U34" s="28" t="str">
        <f>IF(ISBLANK('Ending Odometer'!M34),"",(('Bus Inventory'!Q34-'Bus Inventory'!T34)/'Ending Odometer'!H34))</f>
        <v/>
      </c>
      <c r="V34" s="15"/>
      <c r="W34" s="84"/>
    </row>
    <row r="35" spans="1:23" ht="15" customHeight="1" x14ac:dyDescent="0.25">
      <c r="A35" s="65" t="str">
        <f>IF(ISBLANK('Ending Odometer'!A35),"",'Ending Odometer'!A35)</f>
        <v/>
      </c>
      <c r="B35" s="54"/>
      <c r="C35" s="59" t="str">
        <f>IF(ISBLANK('Ending Odometer'!C35),"",'Ending Odometer'!C35)</f>
        <v/>
      </c>
      <c r="D35" s="54"/>
      <c r="E35" s="88"/>
      <c r="F35" s="42"/>
      <c r="G35" s="42"/>
      <c r="H35" s="46"/>
      <c r="I35" s="46"/>
      <c r="J35" s="46"/>
      <c r="K35" s="46"/>
      <c r="L35" s="46"/>
      <c r="M35" s="47"/>
      <c r="N35" s="34"/>
      <c r="O35" s="43"/>
      <c r="P35" s="44"/>
      <c r="Q35" s="45"/>
      <c r="R35" s="34"/>
      <c r="S35" s="22" t="str">
        <f>IF(ISBLANK('Ending Odometer'!M35),"",'Ending Odometer'!M35)</f>
        <v/>
      </c>
      <c r="T35" s="48"/>
      <c r="U35" s="28" t="str">
        <f>IF(ISBLANK('Ending Odometer'!M35),"",(('Bus Inventory'!Q35-'Bus Inventory'!T35)/'Ending Odometer'!H35))</f>
        <v/>
      </c>
      <c r="V35" s="15"/>
      <c r="W35" s="84"/>
    </row>
    <row r="36" spans="1:23" ht="15" customHeight="1" x14ac:dyDescent="0.25">
      <c r="A36" s="65" t="str">
        <f>IF(ISBLANK('Ending Odometer'!A36),"",'Ending Odometer'!A36)</f>
        <v/>
      </c>
      <c r="B36" s="54"/>
      <c r="C36" s="59" t="str">
        <f>IF(ISBLANK('Ending Odometer'!C36),"",'Ending Odometer'!C36)</f>
        <v/>
      </c>
      <c r="D36" s="54"/>
      <c r="E36" s="88"/>
      <c r="F36" s="42"/>
      <c r="G36" s="42"/>
      <c r="H36" s="46"/>
      <c r="I36" s="46"/>
      <c r="J36" s="46"/>
      <c r="K36" s="46"/>
      <c r="L36" s="46"/>
      <c r="M36" s="47"/>
      <c r="N36" s="34"/>
      <c r="O36" s="43"/>
      <c r="P36" s="44"/>
      <c r="Q36" s="45"/>
      <c r="R36" s="34"/>
      <c r="S36" s="22" t="str">
        <f>IF(ISBLANK('Ending Odometer'!M36),"",'Ending Odometer'!M36)</f>
        <v/>
      </c>
      <c r="T36" s="48"/>
      <c r="U36" s="28" t="str">
        <f>IF(ISBLANK('Ending Odometer'!M36),"",(('Bus Inventory'!Q36-'Bus Inventory'!T36)/'Ending Odometer'!H36))</f>
        <v/>
      </c>
      <c r="V36" s="15"/>
      <c r="W36" s="84"/>
    </row>
    <row r="37" spans="1:23" ht="15" customHeight="1" x14ac:dyDescent="0.25">
      <c r="A37" s="65" t="str">
        <f>IF(ISBLANK('Ending Odometer'!A37),"",'Ending Odometer'!A37)</f>
        <v/>
      </c>
      <c r="B37" s="54"/>
      <c r="C37" s="59" t="str">
        <f>IF(ISBLANK('Ending Odometer'!C37),"",'Ending Odometer'!C37)</f>
        <v/>
      </c>
      <c r="D37" s="54"/>
      <c r="E37" s="88"/>
      <c r="F37" s="42"/>
      <c r="G37" s="42"/>
      <c r="H37" s="46"/>
      <c r="I37" s="46"/>
      <c r="J37" s="46"/>
      <c r="K37" s="46"/>
      <c r="L37" s="46"/>
      <c r="M37" s="47"/>
      <c r="N37" s="34"/>
      <c r="O37" s="43"/>
      <c r="P37" s="44"/>
      <c r="Q37" s="45"/>
      <c r="R37" s="34"/>
      <c r="S37" s="22" t="str">
        <f>IF(ISBLANK('Ending Odometer'!M37),"",'Ending Odometer'!M37)</f>
        <v/>
      </c>
      <c r="T37" s="48"/>
      <c r="U37" s="28" t="str">
        <f>IF(ISBLANK('Ending Odometer'!M37),"",(('Bus Inventory'!Q37-'Bus Inventory'!T37)/'Ending Odometer'!H37))</f>
        <v/>
      </c>
      <c r="V37" s="15"/>
      <c r="W37" s="84"/>
    </row>
    <row r="38" spans="1:23" ht="15" customHeight="1" x14ac:dyDescent="0.25">
      <c r="A38" s="65" t="str">
        <f>IF(ISBLANK('Ending Odometer'!A38),"",'Ending Odometer'!A38)</f>
        <v/>
      </c>
      <c r="B38" s="54"/>
      <c r="C38" s="59" t="str">
        <f>IF(ISBLANK('Ending Odometer'!C38),"",'Ending Odometer'!C38)</f>
        <v/>
      </c>
      <c r="D38" s="54"/>
      <c r="E38" s="88"/>
      <c r="F38" s="42"/>
      <c r="G38" s="42"/>
      <c r="H38" s="46"/>
      <c r="I38" s="46"/>
      <c r="J38" s="46"/>
      <c r="K38" s="46"/>
      <c r="L38" s="46"/>
      <c r="M38" s="47"/>
      <c r="N38" s="34"/>
      <c r="O38" s="43"/>
      <c r="P38" s="44"/>
      <c r="Q38" s="45"/>
      <c r="R38" s="34"/>
      <c r="S38" s="22" t="str">
        <f>IF(ISBLANK('Ending Odometer'!M38),"",'Ending Odometer'!M38)</f>
        <v/>
      </c>
      <c r="T38" s="48"/>
      <c r="U38" s="28" t="str">
        <f>IF(ISBLANK('Ending Odometer'!M38),"",(('Bus Inventory'!Q38-'Bus Inventory'!T38)/'Ending Odometer'!H38))</f>
        <v/>
      </c>
      <c r="V38" s="15"/>
      <c r="W38" s="84"/>
    </row>
    <row r="39" spans="1:23" ht="15" customHeight="1" x14ac:dyDescent="0.25">
      <c r="A39" s="65" t="str">
        <f>IF(ISBLANK('Ending Odometer'!A39),"",'Ending Odometer'!A39)</f>
        <v/>
      </c>
      <c r="B39" s="54"/>
      <c r="C39" s="59" t="str">
        <f>IF(ISBLANK('Ending Odometer'!C39),"",'Ending Odometer'!C39)</f>
        <v/>
      </c>
      <c r="D39" s="54"/>
      <c r="E39" s="88"/>
      <c r="F39" s="42"/>
      <c r="G39" s="42"/>
      <c r="H39" s="46"/>
      <c r="I39" s="46"/>
      <c r="J39" s="46"/>
      <c r="K39" s="46"/>
      <c r="L39" s="46"/>
      <c r="M39" s="47"/>
      <c r="N39" s="34"/>
      <c r="O39" s="43"/>
      <c r="P39" s="44"/>
      <c r="Q39" s="45"/>
      <c r="R39" s="34"/>
      <c r="S39" s="22" t="str">
        <f>IF(ISBLANK('Ending Odometer'!M39),"",'Ending Odometer'!M39)</f>
        <v/>
      </c>
      <c r="T39" s="48"/>
      <c r="U39" s="28" t="str">
        <f>IF(ISBLANK('Ending Odometer'!M39),"",(('Bus Inventory'!Q39-'Bus Inventory'!T39)/'Ending Odometer'!H39))</f>
        <v/>
      </c>
      <c r="V39" s="15"/>
      <c r="W39" s="84"/>
    </row>
    <row r="40" spans="1:23" ht="15" customHeight="1" x14ac:dyDescent="0.25">
      <c r="A40" s="65" t="str">
        <f>IF(ISBLANK('Ending Odometer'!A40),"",'Ending Odometer'!A40)</f>
        <v/>
      </c>
      <c r="B40" s="54"/>
      <c r="C40" s="59" t="str">
        <f>IF(ISBLANK('Ending Odometer'!C40),"",'Ending Odometer'!C40)</f>
        <v/>
      </c>
      <c r="D40" s="54"/>
      <c r="E40" s="88"/>
      <c r="F40" s="42"/>
      <c r="G40" s="42"/>
      <c r="H40" s="46"/>
      <c r="I40" s="46"/>
      <c r="J40" s="46"/>
      <c r="K40" s="46"/>
      <c r="L40" s="46"/>
      <c r="M40" s="47"/>
      <c r="N40" s="34"/>
      <c r="O40" s="43"/>
      <c r="P40" s="44"/>
      <c r="Q40" s="45"/>
      <c r="R40" s="34"/>
      <c r="S40" s="22" t="str">
        <f>IF(ISBLANK('Ending Odometer'!M40),"",'Ending Odometer'!M40)</f>
        <v/>
      </c>
      <c r="T40" s="48"/>
      <c r="U40" s="28" t="str">
        <f>IF(ISBLANK('Ending Odometer'!M40),"",(('Bus Inventory'!Q40-'Bus Inventory'!T40)/'Ending Odometer'!H40))</f>
        <v/>
      </c>
      <c r="V40" s="15"/>
      <c r="W40" s="84"/>
    </row>
    <row r="41" spans="1:23" ht="15" customHeight="1" x14ac:dyDescent="0.25">
      <c r="A41" s="65" t="str">
        <f>IF(ISBLANK('Ending Odometer'!A41),"",'Ending Odometer'!A41)</f>
        <v/>
      </c>
      <c r="B41" s="54"/>
      <c r="C41" s="59" t="str">
        <f>IF(ISBLANK('Ending Odometer'!C41),"",'Ending Odometer'!C41)</f>
        <v/>
      </c>
      <c r="D41" s="54"/>
      <c r="E41" s="88"/>
      <c r="F41" s="42"/>
      <c r="G41" s="42"/>
      <c r="H41" s="46"/>
      <c r="I41" s="46"/>
      <c r="J41" s="46"/>
      <c r="K41" s="46"/>
      <c r="L41" s="46"/>
      <c r="M41" s="47"/>
      <c r="N41" s="34"/>
      <c r="O41" s="43"/>
      <c r="P41" s="44"/>
      <c r="Q41" s="45"/>
      <c r="R41" s="34"/>
      <c r="S41" s="22" t="str">
        <f>IF(ISBLANK('Ending Odometer'!M41),"",'Ending Odometer'!M41)</f>
        <v/>
      </c>
      <c r="T41" s="48"/>
      <c r="U41" s="28" t="str">
        <f>IF(ISBLANK('Ending Odometer'!M41),"",(('Bus Inventory'!Q41-'Bus Inventory'!T41)/'Ending Odometer'!H41))</f>
        <v/>
      </c>
      <c r="V41" s="15"/>
      <c r="W41" s="84"/>
    </row>
    <row r="42" spans="1:23" ht="15" customHeight="1" x14ac:dyDescent="0.25">
      <c r="A42" s="65" t="str">
        <f>IF(ISBLANK('Ending Odometer'!A42),"",'Ending Odometer'!A42)</f>
        <v/>
      </c>
      <c r="B42" s="54"/>
      <c r="C42" s="59" t="str">
        <f>IF(ISBLANK('Ending Odometer'!C42),"",'Ending Odometer'!C42)</f>
        <v/>
      </c>
      <c r="D42" s="54"/>
      <c r="E42" s="88"/>
      <c r="F42" s="42"/>
      <c r="G42" s="42"/>
      <c r="H42" s="46"/>
      <c r="I42" s="46"/>
      <c r="J42" s="46"/>
      <c r="K42" s="46"/>
      <c r="L42" s="46"/>
      <c r="M42" s="47"/>
      <c r="N42" s="34"/>
      <c r="O42" s="43"/>
      <c r="P42" s="44"/>
      <c r="Q42" s="45"/>
      <c r="R42" s="34"/>
      <c r="S42" s="22" t="str">
        <f>IF(ISBLANK('Ending Odometer'!M42),"",'Ending Odometer'!M42)</f>
        <v/>
      </c>
      <c r="T42" s="48"/>
      <c r="U42" s="28" t="str">
        <f>IF(ISBLANK('Ending Odometer'!M42),"",(('Bus Inventory'!Q42-'Bus Inventory'!T42)/'Ending Odometer'!H42))</f>
        <v/>
      </c>
      <c r="V42" s="15"/>
      <c r="W42" s="84"/>
    </row>
    <row r="43" spans="1:23" ht="15" customHeight="1" x14ac:dyDescent="0.25">
      <c r="A43" s="65" t="str">
        <f>IF(ISBLANK('Ending Odometer'!A43),"",'Ending Odometer'!A43)</f>
        <v/>
      </c>
      <c r="B43" s="54"/>
      <c r="C43" s="59" t="str">
        <f>IF(ISBLANK('Ending Odometer'!C43),"",'Ending Odometer'!C43)</f>
        <v/>
      </c>
      <c r="D43" s="54"/>
      <c r="E43" s="88"/>
      <c r="F43" s="42"/>
      <c r="G43" s="42"/>
      <c r="H43" s="46"/>
      <c r="I43" s="46"/>
      <c r="J43" s="46"/>
      <c r="K43" s="46"/>
      <c r="L43" s="46"/>
      <c r="M43" s="47"/>
      <c r="N43" s="34"/>
      <c r="O43" s="43"/>
      <c r="P43" s="44"/>
      <c r="Q43" s="45"/>
      <c r="R43" s="34"/>
      <c r="S43" s="22" t="str">
        <f>IF(ISBLANK('Ending Odometer'!M43),"",'Ending Odometer'!M43)</f>
        <v/>
      </c>
      <c r="T43" s="48"/>
      <c r="U43" s="28" t="str">
        <f>IF(ISBLANK('Ending Odometer'!M43),"",(('Bus Inventory'!Q43-'Bus Inventory'!T43)/'Ending Odometer'!H43))</f>
        <v/>
      </c>
      <c r="V43" s="15"/>
      <c r="W43" s="84"/>
    </row>
    <row r="44" spans="1:23" ht="15" customHeight="1" x14ac:dyDescent="0.25">
      <c r="A44" s="65" t="str">
        <f>IF(ISBLANK('Ending Odometer'!A44),"",'Ending Odometer'!A44)</f>
        <v/>
      </c>
      <c r="B44" s="54"/>
      <c r="C44" s="59" t="str">
        <f>IF(ISBLANK('Ending Odometer'!C44),"",'Ending Odometer'!C44)</f>
        <v/>
      </c>
      <c r="D44" s="54"/>
      <c r="E44" s="88"/>
      <c r="F44" s="42"/>
      <c r="G44" s="42"/>
      <c r="H44" s="46"/>
      <c r="I44" s="46"/>
      <c r="J44" s="46"/>
      <c r="K44" s="46"/>
      <c r="L44" s="46"/>
      <c r="M44" s="47"/>
      <c r="N44" s="34"/>
      <c r="O44" s="43"/>
      <c r="P44" s="44"/>
      <c r="Q44" s="45"/>
      <c r="R44" s="34"/>
      <c r="S44" s="22" t="str">
        <f>IF(ISBLANK('Ending Odometer'!M44),"",'Ending Odometer'!M44)</f>
        <v/>
      </c>
      <c r="T44" s="48"/>
      <c r="U44" s="28" t="str">
        <f>IF(ISBLANK('Ending Odometer'!M44),"",(('Bus Inventory'!Q44-'Bus Inventory'!T44)/'Ending Odometer'!H44))</f>
        <v/>
      </c>
      <c r="V44" s="15"/>
      <c r="W44" s="84"/>
    </row>
    <row r="45" spans="1:23" ht="15" customHeight="1" x14ac:dyDescent="0.25">
      <c r="A45" s="65" t="str">
        <f>IF(ISBLANK('Ending Odometer'!A45),"",'Ending Odometer'!A45)</f>
        <v/>
      </c>
      <c r="B45" s="54"/>
      <c r="C45" s="59" t="str">
        <f>IF(ISBLANK('Ending Odometer'!C45),"",'Ending Odometer'!C45)</f>
        <v/>
      </c>
      <c r="D45" s="54"/>
      <c r="E45" s="88"/>
      <c r="F45" s="42"/>
      <c r="G45" s="42"/>
      <c r="H45" s="46"/>
      <c r="I45" s="46"/>
      <c r="J45" s="46"/>
      <c r="K45" s="46"/>
      <c r="L45" s="46"/>
      <c r="M45" s="47"/>
      <c r="N45" s="34"/>
      <c r="O45" s="43"/>
      <c r="P45" s="44"/>
      <c r="Q45" s="45"/>
      <c r="R45" s="34"/>
      <c r="S45" s="22" t="str">
        <f>IF(ISBLANK('Ending Odometer'!M45),"",'Ending Odometer'!M45)</f>
        <v/>
      </c>
      <c r="T45" s="48"/>
      <c r="U45" s="28" t="str">
        <f>IF(ISBLANK('Ending Odometer'!M45),"",(('Bus Inventory'!Q45-'Bus Inventory'!T45)/'Ending Odometer'!H45))</f>
        <v/>
      </c>
      <c r="V45" s="15"/>
      <c r="W45" s="84"/>
    </row>
    <row r="46" spans="1:23" ht="15" customHeight="1" x14ac:dyDescent="0.25">
      <c r="A46" s="65" t="str">
        <f>IF(ISBLANK('Ending Odometer'!A46),"",'Ending Odometer'!A46)</f>
        <v/>
      </c>
      <c r="B46" s="54"/>
      <c r="C46" s="59" t="str">
        <f>IF(ISBLANK('Ending Odometer'!C46),"",'Ending Odometer'!C46)</f>
        <v/>
      </c>
      <c r="D46" s="54"/>
      <c r="E46" s="88"/>
      <c r="F46" s="42"/>
      <c r="G46" s="42"/>
      <c r="H46" s="46"/>
      <c r="I46" s="46"/>
      <c r="J46" s="46"/>
      <c r="K46" s="46"/>
      <c r="L46" s="46"/>
      <c r="M46" s="47"/>
      <c r="N46" s="34"/>
      <c r="O46" s="43"/>
      <c r="P46" s="44"/>
      <c r="Q46" s="45"/>
      <c r="R46" s="34"/>
      <c r="S46" s="22" t="str">
        <f>IF(ISBLANK('Ending Odometer'!M46),"",'Ending Odometer'!M46)</f>
        <v/>
      </c>
      <c r="T46" s="48"/>
      <c r="U46" s="28" t="str">
        <f>IF(ISBLANK('Ending Odometer'!M46),"",(('Bus Inventory'!Q46-'Bus Inventory'!T46)/'Ending Odometer'!H46))</f>
        <v/>
      </c>
      <c r="V46" s="15"/>
      <c r="W46" s="84"/>
    </row>
    <row r="47" spans="1:23" ht="15" customHeight="1" x14ac:dyDescent="0.25">
      <c r="A47" s="65" t="str">
        <f>IF(ISBLANK('Ending Odometer'!A47),"",'Ending Odometer'!A47)</f>
        <v/>
      </c>
      <c r="B47" s="54"/>
      <c r="C47" s="59" t="str">
        <f>IF(ISBLANK('Ending Odometer'!C47),"",'Ending Odometer'!C47)</f>
        <v/>
      </c>
      <c r="D47" s="54"/>
      <c r="E47" s="88"/>
      <c r="F47" s="42"/>
      <c r="G47" s="42"/>
      <c r="H47" s="46"/>
      <c r="I47" s="46"/>
      <c r="J47" s="46"/>
      <c r="K47" s="46"/>
      <c r="L47" s="46"/>
      <c r="M47" s="47"/>
      <c r="N47" s="34"/>
      <c r="O47" s="43"/>
      <c r="P47" s="44"/>
      <c r="Q47" s="45"/>
      <c r="R47" s="34"/>
      <c r="S47" s="22" t="str">
        <f>IF(ISBLANK('Ending Odometer'!M47),"",'Ending Odometer'!M47)</f>
        <v/>
      </c>
      <c r="T47" s="48"/>
      <c r="U47" s="28" t="str">
        <f>IF(ISBLANK('Ending Odometer'!M47),"",(('Bus Inventory'!Q47-'Bus Inventory'!T47)/'Ending Odometer'!H47))</f>
        <v/>
      </c>
      <c r="V47" s="15"/>
      <c r="W47" s="84"/>
    </row>
    <row r="48" spans="1:23" ht="15" customHeight="1" x14ac:dyDescent="0.25">
      <c r="A48" s="65" t="str">
        <f>IF(ISBLANK('Ending Odometer'!A48),"",'Ending Odometer'!A48)</f>
        <v/>
      </c>
      <c r="B48" s="54"/>
      <c r="C48" s="59" t="str">
        <f>IF(ISBLANK('Ending Odometer'!C48),"",'Ending Odometer'!C48)</f>
        <v/>
      </c>
      <c r="D48" s="54"/>
      <c r="E48" s="88"/>
      <c r="F48" s="42"/>
      <c r="G48" s="42"/>
      <c r="H48" s="46"/>
      <c r="I48" s="46"/>
      <c r="J48" s="46"/>
      <c r="K48" s="46"/>
      <c r="L48" s="46"/>
      <c r="M48" s="47"/>
      <c r="N48" s="34"/>
      <c r="O48" s="43"/>
      <c r="P48" s="44"/>
      <c r="Q48" s="45"/>
      <c r="R48" s="34"/>
      <c r="S48" s="22" t="str">
        <f>IF(ISBLANK('Ending Odometer'!M48),"",'Ending Odometer'!M48)</f>
        <v/>
      </c>
      <c r="T48" s="48"/>
      <c r="U48" s="28" t="str">
        <f>IF(ISBLANK('Ending Odometer'!M48),"",(('Bus Inventory'!Q48-'Bus Inventory'!T48)/'Ending Odometer'!H48))</f>
        <v/>
      </c>
      <c r="V48" s="15"/>
      <c r="W48" s="84"/>
    </row>
    <row r="49" spans="1:23" ht="15" customHeight="1" x14ac:dyDescent="0.25">
      <c r="A49" s="65" t="str">
        <f>IF(ISBLANK('Ending Odometer'!A49),"",'Ending Odometer'!A49)</f>
        <v/>
      </c>
      <c r="B49" s="54"/>
      <c r="C49" s="59" t="str">
        <f>IF(ISBLANK('Ending Odometer'!C49),"",'Ending Odometer'!C49)</f>
        <v/>
      </c>
      <c r="D49" s="54"/>
      <c r="E49" s="88"/>
      <c r="F49" s="42"/>
      <c r="G49" s="42"/>
      <c r="H49" s="46"/>
      <c r="I49" s="46"/>
      <c r="J49" s="46"/>
      <c r="K49" s="46"/>
      <c r="L49" s="46"/>
      <c r="M49" s="47"/>
      <c r="N49" s="34"/>
      <c r="O49" s="43"/>
      <c r="P49" s="44"/>
      <c r="Q49" s="45"/>
      <c r="R49" s="34"/>
      <c r="S49" s="22" t="str">
        <f>IF(ISBLANK('Ending Odometer'!M49),"",'Ending Odometer'!M49)</f>
        <v/>
      </c>
      <c r="T49" s="48"/>
      <c r="U49" s="28" t="str">
        <f>IF(ISBLANK('Ending Odometer'!M49),"",(('Bus Inventory'!Q49-'Bus Inventory'!T49)/'Ending Odometer'!H49))</f>
        <v/>
      </c>
      <c r="V49" s="15"/>
      <c r="W49" s="84"/>
    </row>
    <row r="50" spans="1:23" ht="15" customHeight="1" x14ac:dyDescent="0.25">
      <c r="A50" s="65" t="str">
        <f>IF(ISBLANK('Ending Odometer'!A50),"",'Ending Odometer'!A50)</f>
        <v/>
      </c>
      <c r="B50" s="54"/>
      <c r="C50" s="59" t="str">
        <f>IF(ISBLANK('Ending Odometer'!C50),"",'Ending Odometer'!C50)</f>
        <v/>
      </c>
      <c r="D50" s="54"/>
      <c r="E50" s="88"/>
      <c r="F50" s="42"/>
      <c r="G50" s="42"/>
      <c r="H50" s="46"/>
      <c r="I50" s="46"/>
      <c r="J50" s="46"/>
      <c r="K50" s="46"/>
      <c r="L50" s="46"/>
      <c r="M50" s="47"/>
      <c r="N50" s="34"/>
      <c r="O50" s="43"/>
      <c r="P50" s="44"/>
      <c r="Q50" s="45"/>
      <c r="R50" s="34"/>
      <c r="S50" s="22" t="str">
        <f>IF(ISBLANK('Ending Odometer'!M50),"",'Ending Odometer'!M50)</f>
        <v/>
      </c>
      <c r="T50" s="48"/>
      <c r="U50" s="28" t="str">
        <f>IF(ISBLANK('Ending Odometer'!M50),"",(('Bus Inventory'!Q50-'Bus Inventory'!T50)/'Ending Odometer'!H50))</f>
        <v/>
      </c>
      <c r="V50" s="15"/>
      <c r="W50" s="84"/>
    </row>
    <row r="51" spans="1:23" ht="15" customHeight="1" x14ac:dyDescent="0.25">
      <c r="A51" s="65" t="str">
        <f>IF(ISBLANK('Ending Odometer'!A51),"",'Ending Odometer'!A51)</f>
        <v/>
      </c>
      <c r="B51" s="54"/>
      <c r="C51" s="59" t="str">
        <f>IF(ISBLANK('Ending Odometer'!C51),"",'Ending Odometer'!C51)</f>
        <v/>
      </c>
      <c r="D51" s="54"/>
      <c r="E51" s="88"/>
      <c r="F51" s="42"/>
      <c r="G51" s="42"/>
      <c r="H51" s="46"/>
      <c r="I51" s="46"/>
      <c r="J51" s="46"/>
      <c r="K51" s="46"/>
      <c r="L51" s="46"/>
      <c r="M51" s="47"/>
      <c r="N51" s="34"/>
      <c r="O51" s="43"/>
      <c r="P51" s="44"/>
      <c r="Q51" s="45"/>
      <c r="R51" s="34"/>
      <c r="S51" s="22" t="str">
        <f>IF(ISBLANK('Ending Odometer'!M51),"",'Ending Odometer'!M51)</f>
        <v/>
      </c>
      <c r="T51" s="48"/>
      <c r="U51" s="28" t="str">
        <f>IF(ISBLANK('Ending Odometer'!M51),"",(('Bus Inventory'!Q51-'Bus Inventory'!T51)/'Ending Odometer'!H51))</f>
        <v/>
      </c>
      <c r="V51" s="15"/>
      <c r="W51" s="84"/>
    </row>
    <row r="52" spans="1:23" ht="15" customHeight="1" x14ac:dyDescent="0.25">
      <c r="A52" s="65" t="str">
        <f>IF(ISBLANK('Ending Odometer'!A52),"",'Ending Odometer'!A52)</f>
        <v/>
      </c>
      <c r="B52" s="54"/>
      <c r="C52" s="59" t="str">
        <f>IF(ISBLANK('Ending Odometer'!C52),"",'Ending Odometer'!C52)</f>
        <v/>
      </c>
      <c r="D52" s="54"/>
      <c r="E52" s="88"/>
      <c r="F52" s="42"/>
      <c r="G52" s="42"/>
      <c r="H52" s="46"/>
      <c r="I52" s="46"/>
      <c r="J52" s="46"/>
      <c r="K52" s="46"/>
      <c r="L52" s="46"/>
      <c r="M52" s="47"/>
      <c r="N52" s="34"/>
      <c r="O52" s="43"/>
      <c r="P52" s="44"/>
      <c r="Q52" s="45"/>
      <c r="R52" s="34"/>
      <c r="S52" s="22" t="str">
        <f>IF(ISBLANK('Ending Odometer'!M52),"",'Ending Odometer'!M52)</f>
        <v/>
      </c>
      <c r="T52" s="48"/>
      <c r="U52" s="28" t="str">
        <f>IF(ISBLANK('Ending Odometer'!M52),"",(('Bus Inventory'!Q52-'Bus Inventory'!T52)/'Ending Odometer'!H52))</f>
        <v/>
      </c>
      <c r="V52" s="15"/>
      <c r="W52" s="84"/>
    </row>
    <row r="53" spans="1:23" ht="15" customHeight="1" x14ac:dyDescent="0.25">
      <c r="A53" s="65" t="str">
        <f>IF(ISBLANK('Ending Odometer'!A53),"",'Ending Odometer'!A53)</f>
        <v/>
      </c>
      <c r="B53" s="54"/>
      <c r="C53" s="59" t="str">
        <f>IF(ISBLANK('Ending Odometer'!C53),"",'Ending Odometer'!C53)</f>
        <v/>
      </c>
      <c r="D53" s="54"/>
      <c r="E53" s="88"/>
      <c r="F53" s="42"/>
      <c r="G53" s="42"/>
      <c r="H53" s="46"/>
      <c r="I53" s="46"/>
      <c r="J53" s="46"/>
      <c r="K53" s="46"/>
      <c r="L53" s="46"/>
      <c r="M53" s="47"/>
      <c r="N53" s="34"/>
      <c r="O53" s="43"/>
      <c r="P53" s="44"/>
      <c r="Q53" s="45"/>
      <c r="R53" s="34"/>
      <c r="S53" s="22" t="str">
        <f>IF(ISBLANK('Ending Odometer'!M53),"",'Ending Odometer'!M53)</f>
        <v/>
      </c>
      <c r="T53" s="48"/>
      <c r="U53" s="28" t="str">
        <f>IF(ISBLANK('Ending Odometer'!M53),"",(('Bus Inventory'!Q53-'Bus Inventory'!T53)/'Ending Odometer'!H53))</f>
        <v/>
      </c>
      <c r="V53" s="15"/>
      <c r="W53" s="84"/>
    </row>
    <row r="54" spans="1:23" ht="15" customHeight="1" x14ac:dyDescent="0.25">
      <c r="A54" s="65" t="str">
        <f>IF(ISBLANK('Ending Odometer'!A54),"",'Ending Odometer'!A54)</f>
        <v/>
      </c>
      <c r="B54" s="54"/>
      <c r="C54" s="59" t="str">
        <f>IF(ISBLANK('Ending Odometer'!C54),"",'Ending Odometer'!C54)</f>
        <v/>
      </c>
      <c r="D54" s="54"/>
      <c r="E54" s="88"/>
      <c r="F54" s="42"/>
      <c r="G54" s="42"/>
      <c r="H54" s="46"/>
      <c r="I54" s="46"/>
      <c r="J54" s="46"/>
      <c r="K54" s="46"/>
      <c r="L54" s="46"/>
      <c r="M54" s="47"/>
      <c r="N54" s="34"/>
      <c r="O54" s="43"/>
      <c r="P54" s="44"/>
      <c r="Q54" s="45"/>
      <c r="R54" s="34"/>
      <c r="S54" s="22" t="str">
        <f>IF(ISBLANK('Ending Odometer'!M54),"",'Ending Odometer'!M54)</f>
        <v/>
      </c>
      <c r="T54" s="48"/>
      <c r="U54" s="28" t="str">
        <f>IF(ISBLANK('Ending Odometer'!M54),"",(('Bus Inventory'!Q54-'Bus Inventory'!T54)/'Ending Odometer'!H54))</f>
        <v/>
      </c>
      <c r="V54" s="15"/>
      <c r="W54" s="84"/>
    </row>
    <row r="55" spans="1:23" ht="15" customHeight="1" x14ac:dyDescent="0.25">
      <c r="A55" s="65" t="str">
        <f>IF(ISBLANK('Ending Odometer'!A55),"",'Ending Odometer'!A55)</f>
        <v/>
      </c>
      <c r="B55" s="54"/>
      <c r="C55" s="59" t="str">
        <f>IF(ISBLANK('Ending Odometer'!C55),"",'Ending Odometer'!C55)</f>
        <v/>
      </c>
      <c r="D55" s="54"/>
      <c r="E55" s="88"/>
      <c r="F55" s="42"/>
      <c r="G55" s="42"/>
      <c r="H55" s="46"/>
      <c r="I55" s="46"/>
      <c r="J55" s="46"/>
      <c r="K55" s="46"/>
      <c r="L55" s="46"/>
      <c r="M55" s="47"/>
      <c r="N55" s="34"/>
      <c r="O55" s="43"/>
      <c r="P55" s="44"/>
      <c r="Q55" s="45"/>
      <c r="R55" s="34"/>
      <c r="S55" s="22" t="str">
        <f>IF(ISBLANK('Ending Odometer'!M55),"",'Ending Odometer'!M55)</f>
        <v/>
      </c>
      <c r="T55" s="48"/>
      <c r="U55" s="28" t="str">
        <f>IF(ISBLANK('Ending Odometer'!M55),"",(('Bus Inventory'!Q55-'Bus Inventory'!T55)/'Ending Odometer'!H55))</f>
        <v/>
      </c>
      <c r="V55" s="15"/>
      <c r="W55" s="84"/>
    </row>
    <row r="56" spans="1:23" ht="15" customHeight="1" x14ac:dyDescent="0.25">
      <c r="A56" s="65" t="str">
        <f>IF(ISBLANK('Ending Odometer'!A56),"",'Ending Odometer'!A56)</f>
        <v/>
      </c>
      <c r="B56" s="54"/>
      <c r="C56" s="59" t="str">
        <f>IF(ISBLANK('Ending Odometer'!C56),"",'Ending Odometer'!C56)</f>
        <v/>
      </c>
      <c r="D56" s="54"/>
      <c r="E56" s="88"/>
      <c r="F56" s="42"/>
      <c r="G56" s="42"/>
      <c r="H56" s="46"/>
      <c r="I56" s="46"/>
      <c r="J56" s="46"/>
      <c r="K56" s="46"/>
      <c r="L56" s="46"/>
      <c r="M56" s="47"/>
      <c r="N56" s="34"/>
      <c r="O56" s="43"/>
      <c r="P56" s="44"/>
      <c r="Q56" s="45"/>
      <c r="R56" s="34"/>
      <c r="S56" s="22" t="str">
        <f>IF(ISBLANK('Ending Odometer'!M56),"",'Ending Odometer'!M56)</f>
        <v/>
      </c>
      <c r="T56" s="48"/>
      <c r="U56" s="28" t="str">
        <f>IF(ISBLANK('Ending Odometer'!M56),"",(('Bus Inventory'!Q56-'Bus Inventory'!T56)/'Ending Odometer'!H56))</f>
        <v/>
      </c>
      <c r="V56" s="15"/>
      <c r="W56" s="84"/>
    </row>
    <row r="57" spans="1:23" ht="15" customHeight="1" x14ac:dyDescent="0.25">
      <c r="A57" s="65" t="str">
        <f>IF(ISBLANK('Ending Odometer'!A57),"",'Ending Odometer'!A57)</f>
        <v/>
      </c>
      <c r="B57" s="54"/>
      <c r="C57" s="59" t="str">
        <f>IF(ISBLANK('Ending Odometer'!C57),"",'Ending Odometer'!C57)</f>
        <v/>
      </c>
      <c r="D57" s="54"/>
      <c r="E57" s="88"/>
      <c r="F57" s="42"/>
      <c r="G57" s="42"/>
      <c r="H57" s="46"/>
      <c r="I57" s="46"/>
      <c r="J57" s="46"/>
      <c r="K57" s="46"/>
      <c r="L57" s="46"/>
      <c r="M57" s="47"/>
      <c r="N57" s="34"/>
      <c r="O57" s="43"/>
      <c r="P57" s="44"/>
      <c r="Q57" s="45"/>
      <c r="R57" s="34"/>
      <c r="S57" s="22" t="str">
        <f>IF(ISBLANK('Ending Odometer'!M57),"",'Ending Odometer'!M57)</f>
        <v/>
      </c>
      <c r="T57" s="48"/>
      <c r="U57" s="28" t="str">
        <f>IF(ISBLANK('Ending Odometer'!M57),"",(('Bus Inventory'!Q57-'Bus Inventory'!T57)/'Ending Odometer'!H57))</f>
        <v/>
      </c>
      <c r="V57" s="15"/>
      <c r="W57" s="84"/>
    </row>
    <row r="58" spans="1:23" ht="15" customHeight="1" x14ac:dyDescent="0.25">
      <c r="A58" s="65" t="str">
        <f>IF(ISBLANK('Ending Odometer'!A58),"",'Ending Odometer'!A58)</f>
        <v/>
      </c>
      <c r="B58" s="54"/>
      <c r="C58" s="59" t="str">
        <f>IF(ISBLANK('Ending Odometer'!C58),"",'Ending Odometer'!C58)</f>
        <v/>
      </c>
      <c r="D58" s="54"/>
      <c r="E58" s="88"/>
      <c r="F58" s="42"/>
      <c r="G58" s="42"/>
      <c r="H58" s="46"/>
      <c r="I58" s="46"/>
      <c r="J58" s="46"/>
      <c r="K58" s="46"/>
      <c r="L58" s="46"/>
      <c r="M58" s="47"/>
      <c r="N58" s="34"/>
      <c r="O58" s="43"/>
      <c r="P58" s="44"/>
      <c r="Q58" s="45"/>
      <c r="R58" s="34"/>
      <c r="S58" s="22" t="str">
        <f>IF(ISBLANK('Ending Odometer'!M58),"",'Ending Odometer'!M58)</f>
        <v/>
      </c>
      <c r="T58" s="48"/>
      <c r="U58" s="28" t="str">
        <f>IF(ISBLANK('Ending Odometer'!M58),"",(('Bus Inventory'!Q58-'Bus Inventory'!T58)/'Ending Odometer'!H58))</f>
        <v/>
      </c>
      <c r="V58" s="15"/>
      <c r="W58" s="84"/>
    </row>
    <row r="59" spans="1:23" ht="15" customHeight="1" x14ac:dyDescent="0.25">
      <c r="A59" s="65" t="str">
        <f>IF(ISBLANK('Ending Odometer'!A59),"",'Ending Odometer'!A59)</f>
        <v/>
      </c>
      <c r="B59" s="54"/>
      <c r="C59" s="59" t="str">
        <f>IF(ISBLANK('Ending Odometer'!C59),"",'Ending Odometer'!C59)</f>
        <v/>
      </c>
      <c r="D59" s="54"/>
      <c r="E59" s="88"/>
      <c r="F59" s="42"/>
      <c r="G59" s="42"/>
      <c r="H59" s="46"/>
      <c r="I59" s="46"/>
      <c r="J59" s="46"/>
      <c r="K59" s="46"/>
      <c r="L59" s="46"/>
      <c r="M59" s="47"/>
      <c r="N59" s="34"/>
      <c r="O59" s="43"/>
      <c r="P59" s="44"/>
      <c r="Q59" s="45"/>
      <c r="R59" s="34"/>
      <c r="S59" s="22" t="str">
        <f>IF(ISBLANK('Ending Odometer'!M59),"",'Ending Odometer'!M59)</f>
        <v/>
      </c>
      <c r="T59" s="48"/>
      <c r="U59" s="28" t="str">
        <f>IF(ISBLANK('Ending Odometer'!M59),"",(('Bus Inventory'!Q59-'Bus Inventory'!T59)/'Ending Odometer'!H59))</f>
        <v/>
      </c>
      <c r="V59" s="15"/>
      <c r="W59" s="84"/>
    </row>
    <row r="60" spans="1:23" ht="15" customHeight="1" x14ac:dyDescent="0.25">
      <c r="A60" s="65" t="str">
        <f>IF(ISBLANK('Ending Odometer'!A60),"",'Ending Odometer'!A60)</f>
        <v/>
      </c>
      <c r="B60" s="54"/>
      <c r="C60" s="59" t="str">
        <f>IF(ISBLANK('Ending Odometer'!C60),"",'Ending Odometer'!C60)</f>
        <v/>
      </c>
      <c r="D60" s="54"/>
      <c r="E60" s="88"/>
      <c r="F60" s="42"/>
      <c r="G60" s="42"/>
      <c r="H60" s="46"/>
      <c r="I60" s="46"/>
      <c r="J60" s="46"/>
      <c r="K60" s="46"/>
      <c r="L60" s="46"/>
      <c r="M60" s="47"/>
      <c r="N60" s="34"/>
      <c r="O60" s="43"/>
      <c r="P60" s="44"/>
      <c r="Q60" s="45"/>
      <c r="R60" s="34"/>
      <c r="S60" s="22" t="str">
        <f>IF(ISBLANK('Ending Odometer'!M60),"",'Ending Odometer'!M60)</f>
        <v/>
      </c>
      <c r="T60" s="48"/>
      <c r="U60" s="28" t="str">
        <f>IF(ISBLANK('Ending Odometer'!M60),"",(('Bus Inventory'!Q60-'Bus Inventory'!T60)/'Ending Odometer'!H60))</f>
        <v/>
      </c>
      <c r="V60" s="15"/>
      <c r="W60" s="84"/>
    </row>
    <row r="61" spans="1:23" ht="15" customHeight="1" x14ac:dyDescent="0.25">
      <c r="A61" s="65" t="str">
        <f>IF(ISBLANK('Ending Odometer'!A61),"",'Ending Odometer'!A61)</f>
        <v/>
      </c>
      <c r="B61" s="54"/>
      <c r="C61" s="59" t="str">
        <f>IF(ISBLANK('Ending Odometer'!C61),"",'Ending Odometer'!C61)</f>
        <v/>
      </c>
      <c r="D61" s="54"/>
      <c r="E61" s="88"/>
      <c r="F61" s="42"/>
      <c r="G61" s="42"/>
      <c r="H61" s="46"/>
      <c r="I61" s="46"/>
      <c r="J61" s="46"/>
      <c r="K61" s="46"/>
      <c r="L61" s="46"/>
      <c r="M61" s="47"/>
      <c r="N61" s="34"/>
      <c r="O61" s="43"/>
      <c r="P61" s="44"/>
      <c r="Q61" s="45"/>
      <c r="R61" s="34"/>
      <c r="S61" s="22" t="str">
        <f>IF(ISBLANK('Ending Odometer'!M61),"",'Ending Odometer'!M61)</f>
        <v/>
      </c>
      <c r="T61" s="48"/>
      <c r="U61" s="28" t="str">
        <f>IF(ISBLANK('Ending Odometer'!M61),"",(('Bus Inventory'!Q61-'Bus Inventory'!T61)/'Ending Odometer'!H61))</f>
        <v/>
      </c>
      <c r="V61" s="15"/>
      <c r="W61" s="84"/>
    </row>
    <row r="62" spans="1:23" ht="15" customHeight="1" x14ac:dyDescent="0.25">
      <c r="A62" s="65" t="str">
        <f>IF(ISBLANK('Ending Odometer'!A62),"",'Ending Odometer'!A62)</f>
        <v/>
      </c>
      <c r="B62" s="54"/>
      <c r="C62" s="59" t="str">
        <f>IF(ISBLANK('Ending Odometer'!C62),"",'Ending Odometer'!C62)</f>
        <v/>
      </c>
      <c r="D62" s="54"/>
      <c r="E62" s="88"/>
      <c r="F62" s="42"/>
      <c r="G62" s="42"/>
      <c r="H62" s="46"/>
      <c r="I62" s="46"/>
      <c r="J62" s="46"/>
      <c r="K62" s="46"/>
      <c r="L62" s="46"/>
      <c r="M62" s="47"/>
      <c r="N62" s="34"/>
      <c r="O62" s="43"/>
      <c r="P62" s="44"/>
      <c r="Q62" s="45"/>
      <c r="R62" s="34"/>
      <c r="S62" s="22" t="str">
        <f>IF(ISBLANK('Ending Odometer'!M62),"",'Ending Odometer'!M62)</f>
        <v/>
      </c>
      <c r="T62" s="48"/>
      <c r="U62" s="28" t="str">
        <f>IF(ISBLANK('Ending Odometer'!M62),"",(('Bus Inventory'!Q62-'Bus Inventory'!T62)/'Ending Odometer'!H62))</f>
        <v/>
      </c>
      <c r="V62" s="15"/>
      <c r="W62" s="84"/>
    </row>
    <row r="63" spans="1:23" ht="15" customHeight="1" x14ac:dyDescent="0.25">
      <c r="A63" s="65" t="str">
        <f>IF(ISBLANK('Ending Odometer'!A63),"",'Ending Odometer'!A63)</f>
        <v/>
      </c>
      <c r="B63" s="54"/>
      <c r="C63" s="59" t="str">
        <f>IF(ISBLANK('Ending Odometer'!C63),"",'Ending Odometer'!C63)</f>
        <v/>
      </c>
      <c r="D63" s="54"/>
      <c r="E63" s="88"/>
      <c r="F63" s="42"/>
      <c r="G63" s="42"/>
      <c r="H63" s="46"/>
      <c r="I63" s="46"/>
      <c r="J63" s="46"/>
      <c r="K63" s="46"/>
      <c r="L63" s="46"/>
      <c r="M63" s="47"/>
      <c r="N63" s="34"/>
      <c r="O63" s="43"/>
      <c r="P63" s="44"/>
      <c r="Q63" s="45"/>
      <c r="R63" s="34"/>
      <c r="S63" s="22" t="str">
        <f>IF(ISBLANK('Ending Odometer'!M63),"",'Ending Odometer'!M63)</f>
        <v/>
      </c>
      <c r="T63" s="48"/>
      <c r="U63" s="28" t="str">
        <f>IF(ISBLANK('Ending Odometer'!M63),"",(('Bus Inventory'!Q63-'Bus Inventory'!T63)/'Ending Odometer'!H63))</f>
        <v/>
      </c>
      <c r="V63" s="15"/>
      <c r="W63" s="84"/>
    </row>
    <row r="64" spans="1:23" ht="15" customHeight="1" x14ac:dyDescent="0.25">
      <c r="A64" s="65" t="str">
        <f>IF(ISBLANK('Ending Odometer'!A64),"",'Ending Odometer'!A64)</f>
        <v/>
      </c>
      <c r="B64" s="54"/>
      <c r="C64" s="59" t="str">
        <f>IF(ISBLANK('Ending Odometer'!C64),"",'Ending Odometer'!C64)</f>
        <v/>
      </c>
      <c r="D64" s="54"/>
      <c r="E64" s="88"/>
      <c r="F64" s="42"/>
      <c r="G64" s="42"/>
      <c r="H64" s="46"/>
      <c r="I64" s="46"/>
      <c r="J64" s="46"/>
      <c r="K64" s="46"/>
      <c r="L64" s="46"/>
      <c r="M64" s="47"/>
      <c r="N64" s="34"/>
      <c r="O64" s="43"/>
      <c r="P64" s="44"/>
      <c r="Q64" s="45"/>
      <c r="R64" s="34"/>
      <c r="S64" s="22" t="str">
        <f>IF(ISBLANK('Ending Odometer'!M64),"",'Ending Odometer'!M64)</f>
        <v/>
      </c>
      <c r="T64" s="48"/>
      <c r="U64" s="28" t="str">
        <f>IF(ISBLANK('Ending Odometer'!M64),"",(('Bus Inventory'!Q64-'Bus Inventory'!T64)/'Ending Odometer'!H64))</f>
        <v/>
      </c>
      <c r="V64" s="15"/>
      <c r="W64" s="84"/>
    </row>
    <row r="65" spans="1:23" ht="15" customHeight="1" x14ac:dyDescent="0.25">
      <c r="A65" s="65" t="str">
        <f>IF(ISBLANK('Ending Odometer'!A65),"",'Ending Odometer'!A65)</f>
        <v/>
      </c>
      <c r="B65" s="54"/>
      <c r="C65" s="59" t="str">
        <f>IF(ISBLANK('Ending Odometer'!C65),"",'Ending Odometer'!C65)</f>
        <v/>
      </c>
      <c r="D65" s="54"/>
      <c r="E65" s="88"/>
      <c r="F65" s="42"/>
      <c r="G65" s="42"/>
      <c r="H65" s="46"/>
      <c r="I65" s="46"/>
      <c r="J65" s="46"/>
      <c r="K65" s="46"/>
      <c r="L65" s="46"/>
      <c r="M65" s="47"/>
      <c r="N65" s="34"/>
      <c r="O65" s="43"/>
      <c r="P65" s="44"/>
      <c r="Q65" s="45"/>
      <c r="R65" s="34"/>
      <c r="S65" s="22" t="str">
        <f>IF(ISBLANK('Ending Odometer'!M65),"",'Ending Odometer'!M65)</f>
        <v/>
      </c>
      <c r="T65" s="48"/>
      <c r="U65" s="28" t="str">
        <f>IF(ISBLANK('Ending Odometer'!M65),"",(('Bus Inventory'!Q65-'Bus Inventory'!T65)/'Ending Odometer'!H65))</f>
        <v/>
      </c>
      <c r="V65" s="15"/>
      <c r="W65" s="84"/>
    </row>
    <row r="66" spans="1:23" ht="15" customHeight="1" x14ac:dyDescent="0.25">
      <c r="A66" s="65" t="str">
        <f>IF(ISBLANK('Ending Odometer'!A66),"",'Ending Odometer'!A66)</f>
        <v/>
      </c>
      <c r="B66" s="54"/>
      <c r="C66" s="59" t="str">
        <f>IF(ISBLANK('Ending Odometer'!C66),"",'Ending Odometer'!C66)</f>
        <v/>
      </c>
      <c r="D66" s="54"/>
      <c r="E66" s="88"/>
      <c r="F66" s="42"/>
      <c r="G66" s="42"/>
      <c r="H66" s="46"/>
      <c r="I66" s="46"/>
      <c r="J66" s="46"/>
      <c r="K66" s="46"/>
      <c r="L66" s="46"/>
      <c r="M66" s="47"/>
      <c r="N66" s="34"/>
      <c r="O66" s="43"/>
      <c r="P66" s="44"/>
      <c r="Q66" s="45"/>
      <c r="R66" s="34"/>
      <c r="S66" s="22" t="str">
        <f>IF(ISBLANK('Ending Odometer'!M66),"",'Ending Odometer'!M66)</f>
        <v/>
      </c>
      <c r="T66" s="48"/>
      <c r="U66" s="28" t="str">
        <f>IF(ISBLANK('Ending Odometer'!M66),"",(('Bus Inventory'!Q66-'Bus Inventory'!T66)/'Ending Odometer'!H66))</f>
        <v/>
      </c>
      <c r="V66" s="15"/>
      <c r="W66" s="84"/>
    </row>
    <row r="67" spans="1:23" ht="15" customHeight="1" x14ac:dyDescent="0.25">
      <c r="A67" s="65" t="str">
        <f>IF(ISBLANK('Ending Odometer'!A67),"",'Ending Odometer'!A67)</f>
        <v/>
      </c>
      <c r="B67" s="54"/>
      <c r="C67" s="59" t="str">
        <f>IF(ISBLANK('Ending Odometer'!C67),"",'Ending Odometer'!C67)</f>
        <v/>
      </c>
      <c r="D67" s="54"/>
      <c r="E67" s="88"/>
      <c r="F67" s="42"/>
      <c r="G67" s="42"/>
      <c r="H67" s="46"/>
      <c r="I67" s="46"/>
      <c r="J67" s="46"/>
      <c r="K67" s="46"/>
      <c r="L67" s="46"/>
      <c r="M67" s="47"/>
      <c r="N67" s="34"/>
      <c r="O67" s="43"/>
      <c r="P67" s="44"/>
      <c r="Q67" s="45"/>
      <c r="R67" s="34"/>
      <c r="S67" s="22" t="str">
        <f>IF(ISBLANK('Ending Odometer'!M67),"",'Ending Odometer'!M67)</f>
        <v/>
      </c>
      <c r="T67" s="48"/>
      <c r="U67" s="28" t="str">
        <f>IF(ISBLANK('Ending Odometer'!M67),"",(('Bus Inventory'!Q67-'Bus Inventory'!T67)/'Ending Odometer'!H67))</f>
        <v/>
      </c>
      <c r="V67" s="15"/>
      <c r="W67" s="84"/>
    </row>
    <row r="68" spans="1:23" ht="15" customHeight="1" x14ac:dyDescent="0.25">
      <c r="A68" s="65" t="str">
        <f>IF(ISBLANK('Ending Odometer'!A68),"",'Ending Odometer'!A68)</f>
        <v/>
      </c>
      <c r="B68" s="54"/>
      <c r="C68" s="59" t="str">
        <f>IF(ISBLANK('Ending Odometer'!C68),"",'Ending Odometer'!C68)</f>
        <v/>
      </c>
      <c r="D68" s="54"/>
      <c r="E68" s="88"/>
      <c r="F68" s="42"/>
      <c r="G68" s="42"/>
      <c r="H68" s="46"/>
      <c r="I68" s="46"/>
      <c r="J68" s="46"/>
      <c r="K68" s="46"/>
      <c r="L68" s="46"/>
      <c r="M68" s="47"/>
      <c r="N68" s="34"/>
      <c r="O68" s="43"/>
      <c r="P68" s="44"/>
      <c r="Q68" s="45"/>
      <c r="R68" s="34"/>
      <c r="S68" s="22" t="str">
        <f>IF(ISBLANK('Ending Odometer'!M68),"",'Ending Odometer'!M68)</f>
        <v/>
      </c>
      <c r="T68" s="48"/>
      <c r="U68" s="28" t="str">
        <f>IF(ISBLANK('Ending Odometer'!M68),"",(('Bus Inventory'!Q68-'Bus Inventory'!T68)/'Ending Odometer'!H68))</f>
        <v/>
      </c>
      <c r="V68" s="15"/>
      <c r="W68" s="84"/>
    </row>
    <row r="69" spans="1:23" ht="15" customHeight="1" x14ac:dyDescent="0.25">
      <c r="A69" s="65" t="str">
        <f>IF(ISBLANK('Ending Odometer'!A69),"",'Ending Odometer'!A69)</f>
        <v/>
      </c>
      <c r="B69" s="54"/>
      <c r="C69" s="59" t="str">
        <f>IF(ISBLANK('Ending Odometer'!C69),"",'Ending Odometer'!C69)</f>
        <v/>
      </c>
      <c r="D69" s="54"/>
      <c r="E69" s="88"/>
      <c r="F69" s="42"/>
      <c r="G69" s="42"/>
      <c r="H69" s="46"/>
      <c r="I69" s="46"/>
      <c r="J69" s="46"/>
      <c r="K69" s="46"/>
      <c r="L69" s="46"/>
      <c r="M69" s="47"/>
      <c r="N69" s="34"/>
      <c r="O69" s="43"/>
      <c r="P69" s="44"/>
      <c r="Q69" s="45"/>
      <c r="R69" s="34"/>
      <c r="S69" s="22" t="str">
        <f>IF(ISBLANK('Ending Odometer'!M69),"",'Ending Odometer'!M69)</f>
        <v/>
      </c>
      <c r="T69" s="48"/>
      <c r="U69" s="28" t="str">
        <f>IF(ISBLANK('Ending Odometer'!M69),"",(('Bus Inventory'!Q69-'Bus Inventory'!T69)/'Ending Odometer'!H69))</f>
        <v/>
      </c>
      <c r="V69" s="15"/>
      <c r="W69" s="84"/>
    </row>
    <row r="70" spans="1:23" ht="15" customHeight="1" x14ac:dyDescent="0.25">
      <c r="A70" s="65" t="str">
        <f>IF(ISBLANK('Ending Odometer'!A70),"",'Ending Odometer'!A70)</f>
        <v/>
      </c>
      <c r="B70" s="54"/>
      <c r="C70" s="59" t="str">
        <f>IF(ISBLANK('Ending Odometer'!C70),"",'Ending Odometer'!C70)</f>
        <v/>
      </c>
      <c r="D70" s="54"/>
      <c r="E70" s="88"/>
      <c r="F70" s="42"/>
      <c r="G70" s="42"/>
      <c r="H70" s="46"/>
      <c r="I70" s="46"/>
      <c r="J70" s="46"/>
      <c r="K70" s="46"/>
      <c r="L70" s="46"/>
      <c r="M70" s="47"/>
      <c r="N70" s="34"/>
      <c r="O70" s="43"/>
      <c r="P70" s="44"/>
      <c r="Q70" s="45"/>
      <c r="R70" s="34"/>
      <c r="S70" s="22" t="str">
        <f>IF(ISBLANK('Ending Odometer'!M70),"",'Ending Odometer'!M70)</f>
        <v/>
      </c>
      <c r="T70" s="48"/>
      <c r="U70" s="28" t="str">
        <f>IF(ISBLANK('Ending Odometer'!M70),"",(('Bus Inventory'!Q70-'Bus Inventory'!T70)/'Ending Odometer'!H70))</f>
        <v/>
      </c>
      <c r="V70" s="15"/>
      <c r="W70" s="84"/>
    </row>
    <row r="71" spans="1:23" ht="15" customHeight="1" x14ac:dyDescent="0.25">
      <c r="A71" s="65" t="str">
        <f>IF(ISBLANK('Ending Odometer'!A71),"",'Ending Odometer'!A71)</f>
        <v/>
      </c>
      <c r="B71" s="54"/>
      <c r="C71" s="59" t="str">
        <f>IF(ISBLANK('Ending Odometer'!C71),"",'Ending Odometer'!C71)</f>
        <v/>
      </c>
      <c r="D71" s="54"/>
      <c r="E71" s="88"/>
      <c r="F71" s="42"/>
      <c r="G71" s="42"/>
      <c r="H71" s="46"/>
      <c r="I71" s="46"/>
      <c r="J71" s="46"/>
      <c r="K71" s="46"/>
      <c r="L71" s="46"/>
      <c r="M71" s="47"/>
      <c r="N71" s="34"/>
      <c r="O71" s="43"/>
      <c r="P71" s="44"/>
      <c r="Q71" s="45"/>
      <c r="R71" s="34"/>
      <c r="S71" s="22" t="str">
        <f>IF(ISBLANK('Ending Odometer'!M71),"",'Ending Odometer'!M71)</f>
        <v/>
      </c>
      <c r="T71" s="48"/>
      <c r="U71" s="28" t="str">
        <f>IF(ISBLANK('Ending Odometer'!M71),"",(('Bus Inventory'!Q71-'Bus Inventory'!T71)/'Ending Odometer'!H71))</f>
        <v/>
      </c>
      <c r="V71" s="15"/>
      <c r="W71" s="84"/>
    </row>
    <row r="72" spans="1:23" ht="15" customHeight="1" x14ac:dyDescent="0.25">
      <c r="A72" s="65" t="str">
        <f>IF(ISBLANK('Ending Odometer'!A72),"",'Ending Odometer'!A72)</f>
        <v/>
      </c>
      <c r="B72" s="54"/>
      <c r="C72" s="59" t="str">
        <f>IF(ISBLANK('Ending Odometer'!C72),"",'Ending Odometer'!C72)</f>
        <v/>
      </c>
      <c r="D72" s="54"/>
      <c r="E72" s="88"/>
      <c r="F72" s="42"/>
      <c r="G72" s="42"/>
      <c r="H72" s="46"/>
      <c r="I72" s="46"/>
      <c r="J72" s="46"/>
      <c r="K72" s="46"/>
      <c r="L72" s="46"/>
      <c r="M72" s="47"/>
      <c r="N72" s="34"/>
      <c r="O72" s="43"/>
      <c r="P72" s="44"/>
      <c r="Q72" s="45"/>
      <c r="R72" s="34"/>
      <c r="S72" s="22" t="str">
        <f>IF(ISBLANK('Ending Odometer'!M72),"",'Ending Odometer'!M72)</f>
        <v/>
      </c>
      <c r="T72" s="48"/>
      <c r="U72" s="28" t="str">
        <f>IF(ISBLANK('Ending Odometer'!M72),"",(('Bus Inventory'!Q72-'Bus Inventory'!T72)/'Ending Odometer'!H72))</f>
        <v/>
      </c>
      <c r="V72" s="15"/>
      <c r="W72" s="84"/>
    </row>
    <row r="73" spans="1:23" ht="15" customHeight="1" x14ac:dyDescent="0.25">
      <c r="A73" s="65" t="str">
        <f>IF(ISBLANK('Ending Odometer'!A73),"",'Ending Odometer'!A73)</f>
        <v/>
      </c>
      <c r="B73" s="54"/>
      <c r="C73" s="59" t="str">
        <f>IF(ISBLANK('Ending Odometer'!C73),"",'Ending Odometer'!C73)</f>
        <v/>
      </c>
      <c r="D73" s="54"/>
      <c r="E73" s="88"/>
      <c r="F73" s="42"/>
      <c r="G73" s="42"/>
      <c r="H73" s="46"/>
      <c r="I73" s="46"/>
      <c r="J73" s="46"/>
      <c r="K73" s="46"/>
      <c r="L73" s="46"/>
      <c r="M73" s="47"/>
      <c r="N73" s="34"/>
      <c r="O73" s="43"/>
      <c r="P73" s="44"/>
      <c r="Q73" s="45"/>
      <c r="R73" s="34"/>
      <c r="S73" s="22" t="str">
        <f>IF(ISBLANK('Ending Odometer'!M73),"",'Ending Odometer'!M73)</f>
        <v/>
      </c>
      <c r="T73" s="48"/>
      <c r="U73" s="28" t="str">
        <f>IF(ISBLANK('Ending Odometer'!M73),"",(('Bus Inventory'!Q73-'Bus Inventory'!T73)/'Ending Odometer'!H73))</f>
        <v/>
      </c>
      <c r="V73" s="15"/>
      <c r="W73" s="84"/>
    </row>
    <row r="74" spans="1:23" ht="15" customHeight="1" x14ac:dyDescent="0.25">
      <c r="A74" s="65" t="str">
        <f>IF(ISBLANK('Ending Odometer'!A74),"",'Ending Odometer'!A74)</f>
        <v/>
      </c>
      <c r="B74" s="54"/>
      <c r="C74" s="59" t="str">
        <f>IF(ISBLANK('Ending Odometer'!C74),"",'Ending Odometer'!C74)</f>
        <v/>
      </c>
      <c r="D74" s="54"/>
      <c r="E74" s="88"/>
      <c r="F74" s="42"/>
      <c r="G74" s="42"/>
      <c r="H74" s="46"/>
      <c r="I74" s="46"/>
      <c r="J74" s="46"/>
      <c r="K74" s="46"/>
      <c r="L74" s="46"/>
      <c r="M74" s="47"/>
      <c r="N74" s="34"/>
      <c r="O74" s="43"/>
      <c r="P74" s="44"/>
      <c r="Q74" s="45"/>
      <c r="R74" s="34"/>
      <c r="S74" s="22" t="str">
        <f>IF(ISBLANK('Ending Odometer'!M74),"",'Ending Odometer'!M74)</f>
        <v/>
      </c>
      <c r="T74" s="48"/>
      <c r="U74" s="28" t="str">
        <f>IF(ISBLANK('Ending Odometer'!M74),"",(('Bus Inventory'!Q74-'Bus Inventory'!T74)/'Ending Odometer'!H74))</f>
        <v/>
      </c>
      <c r="V74" s="15"/>
      <c r="W74" s="84"/>
    </row>
    <row r="75" spans="1:23" ht="15" customHeight="1" x14ac:dyDescent="0.25">
      <c r="A75" s="65" t="str">
        <f>IF(ISBLANK('Ending Odometer'!A75),"",'Ending Odometer'!A75)</f>
        <v/>
      </c>
      <c r="B75" s="54"/>
      <c r="C75" s="59" t="str">
        <f>IF(ISBLANK('Ending Odometer'!C75),"",'Ending Odometer'!C75)</f>
        <v/>
      </c>
      <c r="D75" s="54"/>
      <c r="E75" s="88"/>
      <c r="F75" s="42"/>
      <c r="G75" s="42"/>
      <c r="H75" s="46"/>
      <c r="I75" s="46"/>
      <c r="J75" s="46"/>
      <c r="K75" s="46"/>
      <c r="L75" s="46"/>
      <c r="M75" s="47"/>
      <c r="N75" s="34"/>
      <c r="O75" s="43"/>
      <c r="P75" s="44"/>
      <c r="Q75" s="45"/>
      <c r="R75" s="34"/>
      <c r="S75" s="22" t="str">
        <f>IF(ISBLANK('Ending Odometer'!M75),"",'Ending Odometer'!M75)</f>
        <v/>
      </c>
      <c r="T75" s="48"/>
      <c r="U75" s="28" t="str">
        <f>IF(ISBLANK('Ending Odometer'!M75),"",(('Bus Inventory'!Q75-'Bus Inventory'!T75)/'Ending Odometer'!H75))</f>
        <v/>
      </c>
      <c r="V75" s="15"/>
      <c r="W75" s="84"/>
    </row>
    <row r="76" spans="1:23" ht="15" customHeight="1" x14ac:dyDescent="0.25">
      <c r="A76" s="65" t="str">
        <f>IF(ISBLANK('Ending Odometer'!A76),"",'Ending Odometer'!A76)</f>
        <v/>
      </c>
      <c r="B76" s="54"/>
      <c r="C76" s="59" t="str">
        <f>IF(ISBLANK('Ending Odometer'!C76),"",'Ending Odometer'!C76)</f>
        <v/>
      </c>
      <c r="D76" s="54"/>
      <c r="E76" s="88"/>
      <c r="F76" s="42"/>
      <c r="G76" s="42"/>
      <c r="H76" s="46"/>
      <c r="I76" s="46"/>
      <c r="J76" s="46"/>
      <c r="K76" s="46"/>
      <c r="L76" s="46"/>
      <c r="M76" s="47"/>
      <c r="N76" s="34"/>
      <c r="O76" s="43"/>
      <c r="P76" s="44"/>
      <c r="Q76" s="45"/>
      <c r="R76" s="34"/>
      <c r="S76" s="22" t="str">
        <f>IF(ISBLANK('Ending Odometer'!M76),"",'Ending Odometer'!M76)</f>
        <v/>
      </c>
      <c r="T76" s="48"/>
      <c r="U76" s="28" t="str">
        <f>IF(ISBLANK('Ending Odometer'!M76),"",(('Bus Inventory'!Q76-'Bus Inventory'!T76)/'Ending Odometer'!H76))</f>
        <v/>
      </c>
      <c r="V76" s="15"/>
      <c r="W76" s="84"/>
    </row>
    <row r="77" spans="1:23" ht="15" customHeight="1" x14ac:dyDescent="0.25">
      <c r="A77" s="65" t="str">
        <f>IF(ISBLANK('Ending Odometer'!A77),"",'Ending Odometer'!A77)</f>
        <v/>
      </c>
      <c r="B77" s="54"/>
      <c r="C77" s="59" t="str">
        <f>IF(ISBLANK('Ending Odometer'!C77),"",'Ending Odometer'!C77)</f>
        <v/>
      </c>
      <c r="D77" s="54"/>
      <c r="E77" s="88"/>
      <c r="F77" s="42"/>
      <c r="G77" s="42"/>
      <c r="H77" s="46"/>
      <c r="I77" s="46"/>
      <c r="J77" s="46"/>
      <c r="K77" s="46"/>
      <c r="L77" s="46"/>
      <c r="M77" s="47"/>
      <c r="N77" s="34"/>
      <c r="O77" s="43"/>
      <c r="P77" s="44"/>
      <c r="Q77" s="45"/>
      <c r="R77" s="34"/>
      <c r="S77" s="22" t="str">
        <f>IF(ISBLANK('Ending Odometer'!M77),"",'Ending Odometer'!M77)</f>
        <v/>
      </c>
      <c r="T77" s="48"/>
      <c r="U77" s="28" t="str">
        <f>IF(ISBLANK('Ending Odometer'!M77),"",(('Bus Inventory'!Q77-'Bus Inventory'!T77)/'Ending Odometer'!H77))</f>
        <v/>
      </c>
      <c r="V77" s="15"/>
      <c r="W77" s="84"/>
    </row>
    <row r="78" spans="1:23" ht="15" customHeight="1" x14ac:dyDescent="0.25">
      <c r="A78" s="65" t="str">
        <f>IF(ISBLANK('Ending Odometer'!A78),"",'Ending Odometer'!A78)</f>
        <v/>
      </c>
      <c r="B78" s="54"/>
      <c r="C78" s="59" t="str">
        <f>IF(ISBLANK('Ending Odometer'!C78),"",'Ending Odometer'!C78)</f>
        <v/>
      </c>
      <c r="D78" s="54"/>
      <c r="E78" s="88"/>
      <c r="F78" s="42"/>
      <c r="G78" s="42"/>
      <c r="H78" s="46"/>
      <c r="I78" s="46"/>
      <c r="J78" s="46"/>
      <c r="K78" s="46"/>
      <c r="L78" s="46"/>
      <c r="M78" s="47"/>
      <c r="N78" s="34"/>
      <c r="O78" s="43"/>
      <c r="P78" s="44"/>
      <c r="Q78" s="45"/>
      <c r="R78" s="34"/>
      <c r="S78" s="22" t="str">
        <f>IF(ISBLANK('Ending Odometer'!M78),"",'Ending Odometer'!M78)</f>
        <v/>
      </c>
      <c r="T78" s="48"/>
      <c r="U78" s="28" t="str">
        <f>IF(ISBLANK('Ending Odometer'!M78),"",(('Bus Inventory'!Q78-'Bus Inventory'!T78)/'Ending Odometer'!H78))</f>
        <v/>
      </c>
      <c r="V78" s="15"/>
      <c r="W78" s="84"/>
    </row>
    <row r="79" spans="1:23" ht="15" customHeight="1" x14ac:dyDescent="0.25">
      <c r="A79" s="65" t="str">
        <f>IF(ISBLANK('Ending Odometer'!A79),"",'Ending Odometer'!A79)</f>
        <v/>
      </c>
      <c r="B79" s="54"/>
      <c r="C79" s="59" t="str">
        <f>IF(ISBLANK('Ending Odometer'!C79),"",'Ending Odometer'!C79)</f>
        <v/>
      </c>
      <c r="D79" s="54"/>
      <c r="E79" s="88"/>
      <c r="F79" s="42"/>
      <c r="G79" s="42"/>
      <c r="H79" s="46"/>
      <c r="I79" s="46"/>
      <c r="J79" s="46"/>
      <c r="K79" s="46"/>
      <c r="L79" s="46"/>
      <c r="M79" s="47"/>
      <c r="N79" s="34"/>
      <c r="O79" s="43"/>
      <c r="P79" s="44"/>
      <c r="Q79" s="45"/>
      <c r="R79" s="34"/>
      <c r="S79" s="22" t="str">
        <f>IF(ISBLANK('Ending Odometer'!M79),"",'Ending Odometer'!M79)</f>
        <v/>
      </c>
      <c r="T79" s="48"/>
      <c r="U79" s="28" t="str">
        <f>IF(ISBLANK('Ending Odometer'!M79),"",(('Bus Inventory'!Q79-'Bus Inventory'!T79)/'Ending Odometer'!H79))</f>
        <v/>
      </c>
      <c r="V79" s="15"/>
      <c r="W79" s="84"/>
    </row>
    <row r="80" spans="1:23" ht="15" customHeight="1" x14ac:dyDescent="0.25">
      <c r="A80" s="65" t="str">
        <f>IF(ISBLANK('Ending Odometer'!A80),"",'Ending Odometer'!A80)</f>
        <v/>
      </c>
      <c r="B80" s="54"/>
      <c r="C80" s="59" t="str">
        <f>IF(ISBLANK('Ending Odometer'!C80),"",'Ending Odometer'!C80)</f>
        <v/>
      </c>
      <c r="D80" s="54"/>
      <c r="E80" s="88"/>
      <c r="F80" s="42"/>
      <c r="G80" s="42"/>
      <c r="H80" s="46"/>
      <c r="I80" s="46"/>
      <c r="J80" s="46"/>
      <c r="K80" s="46"/>
      <c r="L80" s="46"/>
      <c r="M80" s="47"/>
      <c r="N80" s="34"/>
      <c r="O80" s="43"/>
      <c r="P80" s="44"/>
      <c r="Q80" s="45"/>
      <c r="R80" s="34"/>
      <c r="S80" s="22" t="str">
        <f>IF(ISBLANK('Ending Odometer'!M80),"",'Ending Odometer'!M80)</f>
        <v/>
      </c>
      <c r="T80" s="48"/>
      <c r="U80" s="28" t="str">
        <f>IF(ISBLANK('Ending Odometer'!M80),"",(('Bus Inventory'!Q80-'Bus Inventory'!T80)/'Ending Odometer'!H80))</f>
        <v/>
      </c>
      <c r="V80" s="15"/>
      <c r="W80" s="84"/>
    </row>
    <row r="81" spans="1:23" ht="15" customHeight="1" x14ac:dyDescent="0.25">
      <c r="A81" s="65" t="str">
        <f>IF(ISBLANK('Ending Odometer'!A81),"",'Ending Odometer'!A81)</f>
        <v/>
      </c>
      <c r="B81" s="54"/>
      <c r="C81" s="59" t="str">
        <f>IF(ISBLANK('Ending Odometer'!C81),"",'Ending Odometer'!C81)</f>
        <v/>
      </c>
      <c r="D81" s="54"/>
      <c r="E81" s="88"/>
      <c r="F81" s="42"/>
      <c r="G81" s="42"/>
      <c r="H81" s="46"/>
      <c r="I81" s="46"/>
      <c r="J81" s="46"/>
      <c r="K81" s="46"/>
      <c r="L81" s="46"/>
      <c r="M81" s="47"/>
      <c r="N81" s="34"/>
      <c r="O81" s="43"/>
      <c r="P81" s="44"/>
      <c r="Q81" s="45"/>
      <c r="R81" s="34"/>
      <c r="S81" s="22" t="str">
        <f>IF(ISBLANK('Ending Odometer'!M81),"",'Ending Odometer'!M81)</f>
        <v/>
      </c>
      <c r="T81" s="48"/>
      <c r="U81" s="28" t="str">
        <f>IF(ISBLANK('Ending Odometer'!M81),"",(('Bus Inventory'!Q81-'Bus Inventory'!T81)/'Ending Odometer'!H81))</f>
        <v/>
      </c>
      <c r="V81" s="15"/>
      <c r="W81" s="84"/>
    </row>
    <row r="82" spans="1:23" ht="15" customHeight="1" x14ac:dyDescent="0.25">
      <c r="A82" s="65" t="str">
        <f>IF(ISBLANK('Ending Odometer'!A82),"",'Ending Odometer'!A82)</f>
        <v/>
      </c>
      <c r="B82" s="54"/>
      <c r="C82" s="59" t="str">
        <f>IF(ISBLANK('Ending Odometer'!C82),"",'Ending Odometer'!C82)</f>
        <v/>
      </c>
      <c r="D82" s="54"/>
      <c r="E82" s="88"/>
      <c r="F82" s="42"/>
      <c r="G82" s="42"/>
      <c r="H82" s="46"/>
      <c r="I82" s="46"/>
      <c r="J82" s="46"/>
      <c r="K82" s="46"/>
      <c r="L82" s="46"/>
      <c r="M82" s="47"/>
      <c r="N82" s="34"/>
      <c r="O82" s="43"/>
      <c r="P82" s="44"/>
      <c r="Q82" s="45"/>
      <c r="R82" s="34"/>
      <c r="S82" s="22" t="str">
        <f>IF(ISBLANK('Ending Odometer'!M82),"",'Ending Odometer'!M82)</f>
        <v/>
      </c>
      <c r="T82" s="48"/>
      <c r="U82" s="28" t="str">
        <f>IF(ISBLANK('Ending Odometer'!M82),"",(('Bus Inventory'!Q82-'Bus Inventory'!T82)/'Ending Odometer'!H82))</f>
        <v/>
      </c>
      <c r="V82" s="15"/>
      <c r="W82" s="84"/>
    </row>
    <row r="83" spans="1:23" ht="15" customHeight="1" x14ac:dyDescent="0.25">
      <c r="A83" s="65" t="str">
        <f>IF(ISBLANK('Ending Odometer'!A83),"",'Ending Odometer'!A83)</f>
        <v/>
      </c>
      <c r="B83" s="54"/>
      <c r="C83" s="59" t="str">
        <f>IF(ISBLANK('Ending Odometer'!C83),"",'Ending Odometer'!C83)</f>
        <v/>
      </c>
      <c r="D83" s="54"/>
      <c r="E83" s="88"/>
      <c r="F83" s="42"/>
      <c r="G83" s="42"/>
      <c r="H83" s="46"/>
      <c r="I83" s="46"/>
      <c r="J83" s="46"/>
      <c r="K83" s="46"/>
      <c r="L83" s="46"/>
      <c r="M83" s="47"/>
      <c r="N83" s="34"/>
      <c r="O83" s="43"/>
      <c r="P83" s="44"/>
      <c r="Q83" s="45"/>
      <c r="R83" s="34"/>
      <c r="S83" s="22" t="str">
        <f>IF(ISBLANK('Ending Odometer'!M83),"",'Ending Odometer'!M83)</f>
        <v/>
      </c>
      <c r="T83" s="48"/>
      <c r="U83" s="28" t="str">
        <f>IF(ISBLANK('Ending Odometer'!M83),"",(('Bus Inventory'!Q83-'Bus Inventory'!T83)/'Ending Odometer'!H83))</f>
        <v/>
      </c>
      <c r="V83" s="15"/>
      <c r="W83" s="84"/>
    </row>
    <row r="84" spans="1:23" ht="15" customHeight="1" x14ac:dyDescent="0.25">
      <c r="A84" s="65" t="str">
        <f>IF(ISBLANK('Ending Odometer'!A84),"",'Ending Odometer'!A84)</f>
        <v/>
      </c>
      <c r="B84" s="54"/>
      <c r="C84" s="59" t="str">
        <f>IF(ISBLANK('Ending Odometer'!C84),"",'Ending Odometer'!C84)</f>
        <v/>
      </c>
      <c r="D84" s="54"/>
      <c r="E84" s="88"/>
      <c r="F84" s="42"/>
      <c r="G84" s="42"/>
      <c r="H84" s="46"/>
      <c r="I84" s="46"/>
      <c r="J84" s="46"/>
      <c r="K84" s="46"/>
      <c r="L84" s="46"/>
      <c r="M84" s="47"/>
      <c r="N84" s="34"/>
      <c r="O84" s="43"/>
      <c r="P84" s="44"/>
      <c r="Q84" s="45"/>
      <c r="R84" s="34"/>
      <c r="S84" s="22" t="str">
        <f>IF(ISBLANK('Ending Odometer'!M84),"",'Ending Odometer'!M84)</f>
        <v/>
      </c>
      <c r="T84" s="48"/>
      <c r="U84" s="28" t="str">
        <f>IF(ISBLANK('Ending Odometer'!M84),"",(('Bus Inventory'!Q84-'Bus Inventory'!T84)/'Ending Odometer'!H84))</f>
        <v/>
      </c>
      <c r="V84" s="15"/>
      <c r="W84" s="84"/>
    </row>
    <row r="85" spans="1:23" ht="15" customHeight="1" x14ac:dyDescent="0.25">
      <c r="A85" s="65" t="str">
        <f>IF(ISBLANK('Ending Odometer'!A85),"",'Ending Odometer'!A85)</f>
        <v/>
      </c>
      <c r="B85" s="54"/>
      <c r="C85" s="59" t="str">
        <f>IF(ISBLANK('Ending Odometer'!C85),"",'Ending Odometer'!C85)</f>
        <v/>
      </c>
      <c r="D85" s="54"/>
      <c r="E85" s="88"/>
      <c r="F85" s="42"/>
      <c r="G85" s="42"/>
      <c r="H85" s="46"/>
      <c r="I85" s="46"/>
      <c r="J85" s="46"/>
      <c r="K85" s="46"/>
      <c r="L85" s="46"/>
      <c r="M85" s="47"/>
      <c r="N85" s="34"/>
      <c r="O85" s="43"/>
      <c r="P85" s="44"/>
      <c r="Q85" s="45"/>
      <c r="R85" s="34"/>
      <c r="S85" s="22" t="str">
        <f>IF(ISBLANK('Ending Odometer'!M85),"",'Ending Odometer'!M85)</f>
        <v/>
      </c>
      <c r="T85" s="48"/>
      <c r="U85" s="28" t="str">
        <f>IF(ISBLANK('Ending Odometer'!M85),"",(('Bus Inventory'!Q85-'Bus Inventory'!T85)/'Ending Odometer'!H85))</f>
        <v/>
      </c>
      <c r="V85" s="15"/>
      <c r="W85" s="84"/>
    </row>
    <row r="86" spans="1:23" ht="15" customHeight="1" x14ac:dyDescent="0.25">
      <c r="A86" s="65" t="str">
        <f>IF(ISBLANK('Ending Odometer'!A86),"",'Ending Odometer'!A86)</f>
        <v/>
      </c>
      <c r="B86" s="54"/>
      <c r="C86" s="59" t="str">
        <f>IF(ISBLANK('Ending Odometer'!C86),"",'Ending Odometer'!C86)</f>
        <v/>
      </c>
      <c r="D86" s="54"/>
      <c r="E86" s="88"/>
      <c r="F86" s="42"/>
      <c r="G86" s="42"/>
      <c r="H86" s="46"/>
      <c r="I86" s="46"/>
      <c r="J86" s="46"/>
      <c r="K86" s="46"/>
      <c r="L86" s="46"/>
      <c r="M86" s="47"/>
      <c r="N86" s="34"/>
      <c r="O86" s="43"/>
      <c r="P86" s="44"/>
      <c r="Q86" s="45"/>
      <c r="R86" s="34"/>
      <c r="S86" s="22" t="str">
        <f>IF(ISBLANK('Ending Odometer'!M86),"",'Ending Odometer'!M86)</f>
        <v/>
      </c>
      <c r="T86" s="48"/>
      <c r="U86" s="28" t="str">
        <f>IF(ISBLANK('Ending Odometer'!M86),"",(('Bus Inventory'!Q86-'Bus Inventory'!T86)/'Ending Odometer'!H86))</f>
        <v/>
      </c>
      <c r="V86" s="15"/>
      <c r="W86" s="84"/>
    </row>
    <row r="87" spans="1:23" ht="15" customHeight="1" x14ac:dyDescent="0.25">
      <c r="A87" s="65" t="str">
        <f>IF(ISBLANK('Ending Odometer'!A87),"",'Ending Odometer'!A87)</f>
        <v/>
      </c>
      <c r="B87" s="54"/>
      <c r="C87" s="59" t="str">
        <f>IF(ISBLANK('Ending Odometer'!C87),"",'Ending Odometer'!C87)</f>
        <v/>
      </c>
      <c r="D87" s="54"/>
      <c r="E87" s="88"/>
      <c r="F87" s="42"/>
      <c r="G87" s="42"/>
      <c r="H87" s="46"/>
      <c r="I87" s="46"/>
      <c r="J87" s="46"/>
      <c r="K87" s="46"/>
      <c r="L87" s="46"/>
      <c r="M87" s="47"/>
      <c r="N87" s="34"/>
      <c r="O87" s="43"/>
      <c r="P87" s="44"/>
      <c r="Q87" s="45"/>
      <c r="R87" s="34"/>
      <c r="S87" s="22" t="str">
        <f>IF(ISBLANK('Ending Odometer'!M87),"",'Ending Odometer'!M87)</f>
        <v/>
      </c>
      <c r="T87" s="48"/>
      <c r="U87" s="28" t="str">
        <f>IF(ISBLANK('Ending Odometer'!M87),"",(('Bus Inventory'!Q87-'Bus Inventory'!T87)/'Ending Odometer'!H87))</f>
        <v/>
      </c>
      <c r="V87" s="15"/>
      <c r="W87" s="84"/>
    </row>
    <row r="88" spans="1:23" ht="15" customHeight="1" x14ac:dyDescent="0.25">
      <c r="A88" s="65" t="str">
        <f>IF(ISBLANK('Ending Odometer'!A88),"",'Ending Odometer'!A88)</f>
        <v/>
      </c>
      <c r="B88" s="54"/>
      <c r="C88" s="59" t="str">
        <f>IF(ISBLANK('Ending Odometer'!C88),"",'Ending Odometer'!C88)</f>
        <v/>
      </c>
      <c r="D88" s="54"/>
      <c r="E88" s="88"/>
      <c r="F88" s="42"/>
      <c r="G88" s="42"/>
      <c r="H88" s="46"/>
      <c r="I88" s="46"/>
      <c r="J88" s="46"/>
      <c r="K88" s="46"/>
      <c r="L88" s="46"/>
      <c r="M88" s="47"/>
      <c r="N88" s="34"/>
      <c r="O88" s="43"/>
      <c r="P88" s="44"/>
      <c r="Q88" s="45"/>
      <c r="R88" s="34"/>
      <c r="S88" s="22" t="str">
        <f>IF(ISBLANK('Ending Odometer'!M88),"",'Ending Odometer'!M88)</f>
        <v/>
      </c>
      <c r="T88" s="48"/>
      <c r="U88" s="28" t="str">
        <f>IF(ISBLANK('Ending Odometer'!M88),"",(('Bus Inventory'!Q88-'Bus Inventory'!T88)/'Ending Odometer'!H88))</f>
        <v/>
      </c>
      <c r="V88" s="15"/>
      <c r="W88" s="84"/>
    </row>
    <row r="89" spans="1:23" ht="15" customHeight="1" x14ac:dyDescent="0.25">
      <c r="A89" s="65" t="str">
        <f>IF(ISBLANK('Ending Odometer'!A89),"",'Ending Odometer'!A89)</f>
        <v/>
      </c>
      <c r="B89" s="54"/>
      <c r="C89" s="59" t="str">
        <f>IF(ISBLANK('Ending Odometer'!C89),"",'Ending Odometer'!C89)</f>
        <v/>
      </c>
      <c r="D89" s="54"/>
      <c r="E89" s="88"/>
      <c r="F89" s="42"/>
      <c r="G89" s="42"/>
      <c r="H89" s="46"/>
      <c r="I89" s="46"/>
      <c r="J89" s="46"/>
      <c r="K89" s="46"/>
      <c r="L89" s="46"/>
      <c r="M89" s="47"/>
      <c r="N89" s="34"/>
      <c r="O89" s="43"/>
      <c r="P89" s="44"/>
      <c r="Q89" s="45"/>
      <c r="R89" s="34"/>
      <c r="S89" s="22" t="str">
        <f>IF(ISBLANK('Ending Odometer'!M89),"",'Ending Odometer'!M89)</f>
        <v/>
      </c>
      <c r="T89" s="48"/>
      <c r="U89" s="28" t="str">
        <f>IF(ISBLANK('Ending Odometer'!M89),"",(('Bus Inventory'!Q89-'Bus Inventory'!T89)/'Ending Odometer'!H89))</f>
        <v/>
      </c>
      <c r="V89" s="15"/>
      <c r="W89" s="84"/>
    </row>
    <row r="90" spans="1:23" ht="15" customHeight="1" x14ac:dyDescent="0.25">
      <c r="A90" s="65" t="str">
        <f>IF(ISBLANK('Ending Odometer'!A90),"",'Ending Odometer'!A90)</f>
        <v/>
      </c>
      <c r="B90" s="54"/>
      <c r="C90" s="59" t="str">
        <f>IF(ISBLANK('Ending Odometer'!C90),"",'Ending Odometer'!C90)</f>
        <v/>
      </c>
      <c r="D90" s="54"/>
      <c r="E90" s="88"/>
      <c r="F90" s="42"/>
      <c r="G90" s="42"/>
      <c r="H90" s="46"/>
      <c r="I90" s="46"/>
      <c r="J90" s="46"/>
      <c r="K90" s="46"/>
      <c r="L90" s="46"/>
      <c r="M90" s="47"/>
      <c r="N90" s="34"/>
      <c r="O90" s="43"/>
      <c r="P90" s="44"/>
      <c r="Q90" s="45"/>
      <c r="R90" s="34"/>
      <c r="S90" s="22" t="str">
        <f>IF(ISBLANK('Ending Odometer'!M90),"",'Ending Odometer'!M90)</f>
        <v/>
      </c>
      <c r="T90" s="48"/>
      <c r="U90" s="28" t="str">
        <f>IF(ISBLANK('Ending Odometer'!M90),"",(('Bus Inventory'!Q90-'Bus Inventory'!T90)/'Ending Odometer'!H90))</f>
        <v/>
      </c>
      <c r="V90" s="15"/>
      <c r="W90" s="84"/>
    </row>
    <row r="91" spans="1:23" ht="15" customHeight="1" x14ac:dyDescent="0.25">
      <c r="A91" s="65" t="str">
        <f>IF(ISBLANK('Ending Odometer'!A91),"",'Ending Odometer'!A91)</f>
        <v/>
      </c>
      <c r="B91" s="54"/>
      <c r="C91" s="59" t="str">
        <f>IF(ISBLANK('Ending Odometer'!C91),"",'Ending Odometer'!C91)</f>
        <v/>
      </c>
      <c r="D91" s="54"/>
      <c r="E91" s="88"/>
      <c r="F91" s="42"/>
      <c r="G91" s="42"/>
      <c r="H91" s="46"/>
      <c r="I91" s="46"/>
      <c r="J91" s="46"/>
      <c r="K91" s="46"/>
      <c r="L91" s="46"/>
      <c r="M91" s="47"/>
      <c r="N91" s="34"/>
      <c r="O91" s="43"/>
      <c r="P91" s="44"/>
      <c r="Q91" s="45"/>
      <c r="R91" s="34"/>
      <c r="S91" s="22" t="str">
        <f>IF(ISBLANK('Ending Odometer'!M91),"",'Ending Odometer'!M91)</f>
        <v/>
      </c>
      <c r="T91" s="48"/>
      <c r="U91" s="28" t="str">
        <f>IF(ISBLANK('Ending Odometer'!M91),"",(('Bus Inventory'!Q91-'Bus Inventory'!T91)/'Ending Odometer'!H91))</f>
        <v/>
      </c>
      <c r="V91" s="15"/>
      <c r="W91" s="84"/>
    </row>
    <row r="92" spans="1:23" ht="15" customHeight="1" x14ac:dyDescent="0.25">
      <c r="A92" s="65" t="str">
        <f>IF(ISBLANK('Ending Odometer'!A92),"",'Ending Odometer'!A92)</f>
        <v/>
      </c>
      <c r="B92" s="54"/>
      <c r="C92" s="59" t="str">
        <f>IF(ISBLANK('Ending Odometer'!C92),"",'Ending Odometer'!C92)</f>
        <v/>
      </c>
      <c r="D92" s="54"/>
      <c r="E92" s="88"/>
      <c r="F92" s="42"/>
      <c r="G92" s="42"/>
      <c r="H92" s="46"/>
      <c r="I92" s="46"/>
      <c r="J92" s="46"/>
      <c r="K92" s="46"/>
      <c r="L92" s="46"/>
      <c r="M92" s="47"/>
      <c r="N92" s="34"/>
      <c r="O92" s="43"/>
      <c r="P92" s="44"/>
      <c r="Q92" s="45"/>
      <c r="R92" s="34"/>
      <c r="S92" s="22" t="str">
        <f>IF(ISBLANK('Ending Odometer'!M92),"",'Ending Odometer'!M92)</f>
        <v/>
      </c>
      <c r="T92" s="48"/>
      <c r="U92" s="28" t="str">
        <f>IF(ISBLANK('Ending Odometer'!M92),"",(('Bus Inventory'!Q92-'Bus Inventory'!T92)/'Ending Odometer'!H92))</f>
        <v/>
      </c>
      <c r="V92" s="15"/>
      <c r="W92" s="84"/>
    </row>
    <row r="93" spans="1:23" ht="15" customHeight="1" x14ac:dyDescent="0.25">
      <c r="A93" s="65" t="str">
        <f>IF(ISBLANK('Ending Odometer'!A93),"",'Ending Odometer'!A93)</f>
        <v/>
      </c>
      <c r="B93" s="54"/>
      <c r="C93" s="59" t="str">
        <f>IF(ISBLANK('Ending Odometer'!C93),"",'Ending Odometer'!C93)</f>
        <v/>
      </c>
      <c r="D93" s="54"/>
      <c r="E93" s="88"/>
      <c r="F93" s="42"/>
      <c r="G93" s="42"/>
      <c r="H93" s="46"/>
      <c r="I93" s="46"/>
      <c r="J93" s="46"/>
      <c r="K93" s="46"/>
      <c r="L93" s="46"/>
      <c r="M93" s="47"/>
      <c r="N93" s="34"/>
      <c r="O93" s="43"/>
      <c r="P93" s="44"/>
      <c r="Q93" s="45"/>
      <c r="R93" s="34"/>
      <c r="S93" s="22" t="str">
        <f>IF(ISBLANK('Ending Odometer'!M93),"",'Ending Odometer'!M93)</f>
        <v/>
      </c>
      <c r="T93" s="48"/>
      <c r="U93" s="28" t="str">
        <f>IF(ISBLANK('Ending Odometer'!M93),"",(('Bus Inventory'!Q93-'Bus Inventory'!T93)/'Ending Odometer'!H93))</f>
        <v/>
      </c>
      <c r="V93" s="15"/>
      <c r="W93" s="84"/>
    </row>
    <row r="94" spans="1:23" ht="15" customHeight="1" x14ac:dyDescent="0.25">
      <c r="A94" s="65" t="str">
        <f>IF(ISBLANK('Ending Odometer'!A94),"",'Ending Odometer'!A94)</f>
        <v/>
      </c>
      <c r="B94" s="54"/>
      <c r="C94" s="59" t="str">
        <f>IF(ISBLANK('Ending Odometer'!C94),"",'Ending Odometer'!C94)</f>
        <v/>
      </c>
      <c r="D94" s="54"/>
      <c r="E94" s="88"/>
      <c r="F94" s="42"/>
      <c r="G94" s="42"/>
      <c r="H94" s="46"/>
      <c r="I94" s="46"/>
      <c r="J94" s="46"/>
      <c r="K94" s="46"/>
      <c r="L94" s="46"/>
      <c r="M94" s="47"/>
      <c r="N94" s="34"/>
      <c r="O94" s="43"/>
      <c r="P94" s="44"/>
      <c r="Q94" s="45"/>
      <c r="R94" s="34"/>
      <c r="S94" s="22" t="str">
        <f>IF(ISBLANK('Ending Odometer'!M94),"",'Ending Odometer'!M94)</f>
        <v/>
      </c>
      <c r="T94" s="48"/>
      <c r="U94" s="28" t="str">
        <f>IF(ISBLANK('Ending Odometer'!M94),"",(('Bus Inventory'!Q94-'Bus Inventory'!T94)/'Ending Odometer'!H94))</f>
        <v/>
      </c>
      <c r="V94" s="15"/>
      <c r="W94" s="84"/>
    </row>
    <row r="95" spans="1:23" ht="15" customHeight="1" x14ac:dyDescent="0.25">
      <c r="A95" s="65" t="str">
        <f>IF(ISBLANK('Ending Odometer'!A95),"",'Ending Odometer'!A95)</f>
        <v/>
      </c>
      <c r="B95" s="54"/>
      <c r="C95" s="59" t="str">
        <f>IF(ISBLANK('Ending Odometer'!C95),"",'Ending Odometer'!C95)</f>
        <v/>
      </c>
      <c r="D95" s="54"/>
      <c r="E95" s="88"/>
      <c r="F95" s="42"/>
      <c r="G95" s="42"/>
      <c r="H95" s="46"/>
      <c r="I95" s="46"/>
      <c r="J95" s="46"/>
      <c r="K95" s="46"/>
      <c r="L95" s="46"/>
      <c r="M95" s="47"/>
      <c r="N95" s="34"/>
      <c r="O95" s="43"/>
      <c r="P95" s="44"/>
      <c r="Q95" s="45"/>
      <c r="R95" s="34"/>
      <c r="S95" s="22" t="str">
        <f>IF(ISBLANK('Ending Odometer'!M95),"",'Ending Odometer'!M95)</f>
        <v/>
      </c>
      <c r="T95" s="48"/>
      <c r="U95" s="28" t="str">
        <f>IF(ISBLANK('Ending Odometer'!M95),"",(('Bus Inventory'!Q95-'Bus Inventory'!T95)/'Ending Odometer'!H95))</f>
        <v/>
      </c>
      <c r="V95" s="15"/>
      <c r="W95" s="84"/>
    </row>
    <row r="96" spans="1:23" ht="15" customHeight="1" x14ac:dyDescent="0.25">
      <c r="A96" s="65" t="str">
        <f>IF(ISBLANK('Ending Odometer'!A96),"",'Ending Odometer'!A96)</f>
        <v/>
      </c>
      <c r="B96" s="54"/>
      <c r="C96" s="59" t="str">
        <f>IF(ISBLANK('Ending Odometer'!C96),"",'Ending Odometer'!C96)</f>
        <v/>
      </c>
      <c r="D96" s="54"/>
      <c r="E96" s="88"/>
      <c r="F96" s="42"/>
      <c r="G96" s="42"/>
      <c r="H96" s="46"/>
      <c r="I96" s="46"/>
      <c r="J96" s="46"/>
      <c r="K96" s="46"/>
      <c r="L96" s="46"/>
      <c r="M96" s="47"/>
      <c r="N96" s="34"/>
      <c r="O96" s="43"/>
      <c r="P96" s="44"/>
      <c r="Q96" s="45"/>
      <c r="R96" s="34"/>
      <c r="S96" s="22" t="str">
        <f>IF(ISBLANK('Ending Odometer'!M96),"",'Ending Odometer'!M96)</f>
        <v/>
      </c>
      <c r="T96" s="48"/>
      <c r="U96" s="28" t="str">
        <f>IF(ISBLANK('Ending Odometer'!M96),"",(('Bus Inventory'!Q96-'Bus Inventory'!T96)/'Ending Odometer'!H96))</f>
        <v/>
      </c>
      <c r="V96" s="15"/>
      <c r="W96" s="84"/>
    </row>
    <row r="97" spans="1:23" ht="15" customHeight="1" x14ac:dyDescent="0.25">
      <c r="A97" s="65" t="str">
        <f>IF(ISBLANK('Ending Odometer'!A97),"",'Ending Odometer'!A97)</f>
        <v/>
      </c>
      <c r="B97" s="54"/>
      <c r="C97" s="59" t="str">
        <f>IF(ISBLANK('Ending Odometer'!C97),"",'Ending Odometer'!C97)</f>
        <v/>
      </c>
      <c r="D97" s="54"/>
      <c r="E97" s="88"/>
      <c r="F97" s="42"/>
      <c r="G97" s="42"/>
      <c r="H97" s="46"/>
      <c r="I97" s="46"/>
      <c r="J97" s="46"/>
      <c r="K97" s="46"/>
      <c r="L97" s="46"/>
      <c r="M97" s="47"/>
      <c r="N97" s="34"/>
      <c r="O97" s="43"/>
      <c r="P97" s="44"/>
      <c r="Q97" s="45"/>
      <c r="R97" s="34"/>
      <c r="S97" s="22" t="str">
        <f>IF(ISBLANK('Ending Odometer'!M97),"",'Ending Odometer'!M97)</f>
        <v/>
      </c>
      <c r="T97" s="48"/>
      <c r="U97" s="28" t="str">
        <f>IF(ISBLANK('Ending Odometer'!M97),"",(('Bus Inventory'!Q97-'Bus Inventory'!T97)/'Ending Odometer'!H97))</f>
        <v/>
      </c>
      <c r="V97" s="15"/>
      <c r="W97" s="84"/>
    </row>
    <row r="98" spans="1:23" ht="15" customHeight="1" x14ac:dyDescent="0.25">
      <c r="A98" s="65" t="str">
        <f>IF(ISBLANK('Ending Odometer'!A98),"",'Ending Odometer'!A98)</f>
        <v/>
      </c>
      <c r="B98" s="54"/>
      <c r="C98" s="59" t="str">
        <f>IF(ISBLANK('Ending Odometer'!C98),"",'Ending Odometer'!C98)</f>
        <v/>
      </c>
      <c r="D98" s="54"/>
      <c r="E98" s="88"/>
      <c r="F98" s="42"/>
      <c r="G98" s="42"/>
      <c r="H98" s="46"/>
      <c r="I98" s="46"/>
      <c r="J98" s="46"/>
      <c r="K98" s="46"/>
      <c r="L98" s="46"/>
      <c r="M98" s="47"/>
      <c r="N98" s="34"/>
      <c r="O98" s="43"/>
      <c r="P98" s="44"/>
      <c r="Q98" s="45"/>
      <c r="R98" s="34"/>
      <c r="S98" s="22" t="str">
        <f>IF(ISBLANK('Ending Odometer'!M98),"",'Ending Odometer'!M98)</f>
        <v/>
      </c>
      <c r="T98" s="48"/>
      <c r="U98" s="28" t="str">
        <f>IF(ISBLANK('Ending Odometer'!M98),"",(('Bus Inventory'!Q98-'Bus Inventory'!T98)/'Ending Odometer'!H98))</f>
        <v/>
      </c>
      <c r="V98" s="15"/>
      <c r="W98" s="84"/>
    </row>
    <row r="99" spans="1:23" ht="15" customHeight="1" x14ac:dyDescent="0.25">
      <c r="A99" s="65" t="str">
        <f>IF(ISBLANK('Ending Odometer'!A99),"",'Ending Odometer'!A99)</f>
        <v/>
      </c>
      <c r="B99" s="54"/>
      <c r="C99" s="59" t="str">
        <f>IF(ISBLANK('Ending Odometer'!C99),"",'Ending Odometer'!C99)</f>
        <v/>
      </c>
      <c r="D99" s="54"/>
      <c r="E99" s="88"/>
      <c r="F99" s="42"/>
      <c r="G99" s="42"/>
      <c r="H99" s="46"/>
      <c r="I99" s="46"/>
      <c r="J99" s="46"/>
      <c r="K99" s="46"/>
      <c r="L99" s="46"/>
      <c r="M99" s="47"/>
      <c r="N99" s="34"/>
      <c r="O99" s="43"/>
      <c r="P99" s="44"/>
      <c r="Q99" s="45"/>
      <c r="R99" s="34"/>
      <c r="S99" s="22" t="str">
        <f>IF(ISBLANK('Ending Odometer'!M99),"",'Ending Odometer'!M99)</f>
        <v/>
      </c>
      <c r="T99" s="48"/>
      <c r="U99" s="28" t="str">
        <f>IF(ISBLANK('Ending Odometer'!M99),"",(('Bus Inventory'!Q99-'Bus Inventory'!T99)/'Ending Odometer'!H99))</f>
        <v/>
      </c>
      <c r="V99" s="15"/>
      <c r="W99" s="84"/>
    </row>
    <row r="100" spans="1:23" ht="15" customHeight="1" x14ac:dyDescent="0.25">
      <c r="A100" s="65" t="str">
        <f>IF(ISBLANK('Ending Odometer'!A100),"",'Ending Odometer'!A100)</f>
        <v/>
      </c>
      <c r="B100" s="54"/>
      <c r="C100" s="59" t="str">
        <f>IF(ISBLANK('Ending Odometer'!C100),"",'Ending Odometer'!C100)</f>
        <v/>
      </c>
      <c r="D100" s="54"/>
      <c r="E100" s="88"/>
      <c r="F100" s="42"/>
      <c r="G100" s="42"/>
      <c r="H100" s="46"/>
      <c r="I100" s="46"/>
      <c r="J100" s="46"/>
      <c r="K100" s="46"/>
      <c r="L100" s="46"/>
      <c r="M100" s="47"/>
      <c r="N100" s="34"/>
      <c r="O100" s="43"/>
      <c r="P100" s="44"/>
      <c r="Q100" s="45"/>
      <c r="R100" s="34"/>
      <c r="S100" s="22" t="str">
        <f>IF(ISBLANK('Ending Odometer'!M100),"",'Ending Odometer'!M100)</f>
        <v/>
      </c>
      <c r="T100" s="48"/>
      <c r="U100" s="28" t="str">
        <f>IF(ISBLANK('Ending Odometer'!M100),"",(('Bus Inventory'!Q100-'Bus Inventory'!T100)/'Ending Odometer'!H100))</f>
        <v/>
      </c>
      <c r="V100" s="15"/>
      <c r="W100" s="84"/>
    </row>
    <row r="101" spans="1:23" ht="15" customHeight="1" x14ac:dyDescent="0.25">
      <c r="A101" s="65" t="str">
        <f>IF(ISBLANK('Ending Odometer'!A101),"",'Ending Odometer'!A101)</f>
        <v/>
      </c>
      <c r="B101" s="54"/>
      <c r="C101" s="59" t="str">
        <f>IF(ISBLANK('Ending Odometer'!C101),"",'Ending Odometer'!C101)</f>
        <v/>
      </c>
      <c r="D101" s="54"/>
      <c r="E101" s="88"/>
      <c r="F101" s="42"/>
      <c r="G101" s="42"/>
      <c r="H101" s="46"/>
      <c r="I101" s="46"/>
      <c r="J101" s="46"/>
      <c r="K101" s="46"/>
      <c r="L101" s="46"/>
      <c r="M101" s="47"/>
      <c r="N101" s="34"/>
      <c r="O101" s="43"/>
      <c r="P101" s="44"/>
      <c r="Q101" s="45"/>
      <c r="R101" s="34"/>
      <c r="S101" s="22" t="str">
        <f>IF(ISBLANK('Ending Odometer'!M101),"",'Ending Odometer'!M101)</f>
        <v/>
      </c>
      <c r="T101" s="48"/>
      <c r="U101" s="28" t="str">
        <f>IF(ISBLANK('Ending Odometer'!M101),"",(('Bus Inventory'!Q101-'Bus Inventory'!T101)/'Ending Odometer'!H101))</f>
        <v/>
      </c>
      <c r="V101" s="15"/>
      <c r="W101" s="84"/>
    </row>
    <row r="102" spans="1:23" ht="15" customHeight="1" x14ac:dyDescent="0.25">
      <c r="A102" s="65" t="str">
        <f>IF(ISBLANK('Ending Odometer'!A102),"",'Ending Odometer'!A102)</f>
        <v/>
      </c>
      <c r="B102" s="54"/>
      <c r="C102" s="59" t="str">
        <f>IF(ISBLANK('Ending Odometer'!C102),"",'Ending Odometer'!C102)</f>
        <v/>
      </c>
      <c r="D102" s="54"/>
      <c r="E102" s="88"/>
      <c r="F102" s="42"/>
      <c r="G102" s="42"/>
      <c r="H102" s="46"/>
      <c r="I102" s="46"/>
      <c r="J102" s="46"/>
      <c r="K102" s="46"/>
      <c r="L102" s="46"/>
      <c r="M102" s="47"/>
      <c r="N102" s="34"/>
      <c r="O102" s="43"/>
      <c r="P102" s="44"/>
      <c r="Q102" s="45"/>
      <c r="R102" s="34"/>
      <c r="S102" s="22" t="str">
        <f>IF(ISBLANK('Ending Odometer'!M102),"",'Ending Odometer'!M102)</f>
        <v/>
      </c>
      <c r="T102" s="48"/>
      <c r="U102" s="28" t="str">
        <f>IF(ISBLANK('Ending Odometer'!M102),"",(('Bus Inventory'!Q102-'Bus Inventory'!T102)/'Ending Odometer'!H102))</f>
        <v/>
      </c>
      <c r="V102" s="15"/>
      <c r="W102" s="84"/>
    </row>
    <row r="103" spans="1:23" ht="15" customHeight="1" x14ac:dyDescent="0.25">
      <c r="A103" s="65" t="str">
        <f>IF(ISBLANK('Ending Odometer'!A103),"",'Ending Odometer'!A103)</f>
        <v/>
      </c>
      <c r="B103" s="54"/>
      <c r="C103" s="59" t="str">
        <f>IF(ISBLANK('Ending Odometer'!C103),"",'Ending Odometer'!C103)</f>
        <v/>
      </c>
      <c r="D103" s="54"/>
      <c r="E103" s="88"/>
      <c r="F103" s="42"/>
      <c r="G103" s="42"/>
      <c r="H103" s="46"/>
      <c r="I103" s="46"/>
      <c r="J103" s="46"/>
      <c r="K103" s="46"/>
      <c r="L103" s="46"/>
      <c r="M103" s="47"/>
      <c r="N103" s="34"/>
      <c r="O103" s="43"/>
      <c r="P103" s="44"/>
      <c r="Q103" s="45"/>
      <c r="R103" s="34"/>
      <c r="S103" s="22" t="str">
        <f>IF(ISBLANK('Ending Odometer'!M103),"",'Ending Odometer'!M103)</f>
        <v/>
      </c>
      <c r="T103" s="48"/>
      <c r="U103" s="28" t="str">
        <f>IF(ISBLANK('Ending Odometer'!M103),"",(('Bus Inventory'!Q103-'Bus Inventory'!T103)/'Ending Odometer'!H103))</f>
        <v/>
      </c>
      <c r="V103" s="15"/>
      <c r="W103" s="84"/>
    </row>
    <row r="104" spans="1:23" ht="15" customHeight="1" x14ac:dyDescent="0.25">
      <c r="A104" s="65" t="str">
        <f>IF(ISBLANK('Ending Odometer'!A104),"",'Ending Odometer'!A104)</f>
        <v/>
      </c>
      <c r="B104" s="54"/>
      <c r="C104" s="59" t="str">
        <f>IF(ISBLANK('Ending Odometer'!C104),"",'Ending Odometer'!C104)</f>
        <v/>
      </c>
      <c r="D104" s="54"/>
      <c r="E104" s="88"/>
      <c r="F104" s="42"/>
      <c r="G104" s="42"/>
      <c r="H104" s="46"/>
      <c r="I104" s="46"/>
      <c r="J104" s="46"/>
      <c r="K104" s="46"/>
      <c r="L104" s="46"/>
      <c r="M104" s="47"/>
      <c r="N104" s="34"/>
      <c r="O104" s="43"/>
      <c r="P104" s="44"/>
      <c r="Q104" s="45"/>
      <c r="R104" s="34"/>
      <c r="S104" s="22" t="str">
        <f>IF(ISBLANK('Ending Odometer'!M104),"",'Ending Odometer'!M104)</f>
        <v/>
      </c>
      <c r="T104" s="48"/>
      <c r="U104" s="28" t="str">
        <f>IF(ISBLANK('Ending Odometer'!M104),"",(('Bus Inventory'!Q104-'Bus Inventory'!T104)/'Ending Odometer'!H104))</f>
        <v/>
      </c>
      <c r="V104" s="15"/>
      <c r="W104" s="84"/>
    </row>
    <row r="105" spans="1:23" ht="15" customHeight="1" x14ac:dyDescent="0.25">
      <c r="A105" s="65" t="str">
        <f>IF(ISBLANK('Ending Odometer'!A105),"",'Ending Odometer'!A105)</f>
        <v/>
      </c>
      <c r="B105" s="54"/>
      <c r="C105" s="59" t="str">
        <f>IF(ISBLANK('Ending Odometer'!C105),"",'Ending Odometer'!C105)</f>
        <v/>
      </c>
      <c r="D105" s="54"/>
      <c r="E105" s="88"/>
      <c r="F105" s="42"/>
      <c r="G105" s="42"/>
      <c r="H105" s="46"/>
      <c r="I105" s="46"/>
      <c r="J105" s="46"/>
      <c r="K105" s="46"/>
      <c r="L105" s="46"/>
      <c r="M105" s="47"/>
      <c r="N105" s="34"/>
      <c r="O105" s="43"/>
      <c r="P105" s="44"/>
      <c r="Q105" s="45"/>
      <c r="R105" s="34"/>
      <c r="S105" s="22" t="str">
        <f>IF(ISBLANK('Ending Odometer'!M105),"",'Ending Odometer'!M105)</f>
        <v/>
      </c>
      <c r="T105" s="48"/>
      <c r="U105" s="28" t="str">
        <f>IF(ISBLANK('Ending Odometer'!M105),"",(('Bus Inventory'!Q105-'Bus Inventory'!T105)/'Ending Odometer'!H105))</f>
        <v/>
      </c>
      <c r="V105" s="15"/>
      <c r="W105" s="84"/>
    </row>
    <row r="106" spans="1:23" ht="15" customHeight="1" x14ac:dyDescent="0.25">
      <c r="A106" s="65" t="str">
        <f>IF(ISBLANK('Ending Odometer'!A106),"",'Ending Odometer'!A106)</f>
        <v/>
      </c>
      <c r="B106" s="54"/>
      <c r="C106" s="59" t="str">
        <f>IF(ISBLANK('Ending Odometer'!C106),"",'Ending Odometer'!C106)</f>
        <v/>
      </c>
      <c r="D106" s="54"/>
      <c r="E106" s="88"/>
      <c r="F106" s="42"/>
      <c r="G106" s="42"/>
      <c r="H106" s="46"/>
      <c r="I106" s="46"/>
      <c r="J106" s="46"/>
      <c r="K106" s="46"/>
      <c r="L106" s="46"/>
      <c r="M106" s="47"/>
      <c r="N106" s="34"/>
      <c r="O106" s="43"/>
      <c r="P106" s="44"/>
      <c r="Q106" s="45"/>
      <c r="R106" s="34"/>
      <c r="S106" s="22" t="str">
        <f>IF(ISBLANK('Ending Odometer'!M106),"",'Ending Odometer'!M106)</f>
        <v/>
      </c>
      <c r="T106" s="48"/>
      <c r="U106" s="28" t="str">
        <f>IF(ISBLANK('Ending Odometer'!M106),"",(('Bus Inventory'!Q106-'Bus Inventory'!T106)/'Ending Odometer'!H106))</f>
        <v/>
      </c>
      <c r="V106" s="15"/>
      <c r="W106" s="84"/>
    </row>
    <row r="107" spans="1:23" ht="15" customHeight="1" x14ac:dyDescent="0.25">
      <c r="A107" s="65" t="str">
        <f>IF(ISBLANK('Ending Odometer'!A107),"",'Ending Odometer'!A107)</f>
        <v/>
      </c>
      <c r="B107" s="54"/>
      <c r="C107" s="59" t="str">
        <f>IF(ISBLANK('Ending Odometer'!C107),"",'Ending Odometer'!C107)</f>
        <v/>
      </c>
      <c r="D107" s="54"/>
      <c r="E107" s="88"/>
      <c r="F107" s="42"/>
      <c r="G107" s="42"/>
      <c r="H107" s="46"/>
      <c r="I107" s="46"/>
      <c r="J107" s="46"/>
      <c r="K107" s="46"/>
      <c r="L107" s="46"/>
      <c r="M107" s="47"/>
      <c r="N107" s="34"/>
      <c r="O107" s="43"/>
      <c r="P107" s="44"/>
      <c r="Q107" s="45"/>
      <c r="R107" s="34"/>
      <c r="S107" s="22" t="str">
        <f>IF(ISBLANK('Ending Odometer'!M107),"",'Ending Odometer'!M107)</f>
        <v/>
      </c>
      <c r="T107" s="48"/>
      <c r="U107" s="28" t="str">
        <f>IF(ISBLANK('Ending Odometer'!M107),"",(('Bus Inventory'!Q107-'Bus Inventory'!T107)/'Ending Odometer'!H107))</f>
        <v/>
      </c>
      <c r="V107" s="15"/>
      <c r="W107" s="84"/>
    </row>
    <row r="108" spans="1:23" ht="15" customHeight="1" x14ac:dyDescent="0.25">
      <c r="A108" s="65" t="str">
        <f>IF(ISBLANK('Ending Odometer'!A108),"",'Ending Odometer'!A108)</f>
        <v/>
      </c>
      <c r="B108" s="54"/>
      <c r="C108" s="59" t="str">
        <f>IF(ISBLANK('Ending Odometer'!C108),"",'Ending Odometer'!C108)</f>
        <v/>
      </c>
      <c r="D108" s="54"/>
      <c r="E108" s="88"/>
      <c r="F108" s="42"/>
      <c r="G108" s="42"/>
      <c r="H108" s="46"/>
      <c r="I108" s="46"/>
      <c r="J108" s="46"/>
      <c r="K108" s="46"/>
      <c r="L108" s="46"/>
      <c r="M108" s="47"/>
      <c r="N108" s="34"/>
      <c r="O108" s="43"/>
      <c r="P108" s="44"/>
      <c r="Q108" s="45"/>
      <c r="R108" s="34"/>
      <c r="S108" s="22" t="str">
        <f>IF(ISBLANK('Ending Odometer'!M108),"",'Ending Odometer'!M108)</f>
        <v/>
      </c>
      <c r="T108" s="48"/>
      <c r="U108" s="28" t="str">
        <f>IF(ISBLANK('Ending Odometer'!M108),"",(('Bus Inventory'!Q108-'Bus Inventory'!T108)/'Ending Odometer'!H108))</f>
        <v/>
      </c>
      <c r="V108" s="15"/>
      <c r="W108" s="84"/>
    </row>
    <row r="109" spans="1:23" ht="15" customHeight="1" x14ac:dyDescent="0.25">
      <c r="A109" s="65" t="str">
        <f>IF(ISBLANK('Ending Odometer'!A109),"",'Ending Odometer'!A109)</f>
        <v/>
      </c>
      <c r="B109" s="54"/>
      <c r="C109" s="59" t="str">
        <f>IF(ISBLANK('Ending Odometer'!C109),"",'Ending Odometer'!C109)</f>
        <v/>
      </c>
      <c r="D109" s="54"/>
      <c r="E109" s="88"/>
      <c r="F109" s="42"/>
      <c r="G109" s="42"/>
      <c r="H109" s="46"/>
      <c r="I109" s="46"/>
      <c r="J109" s="46"/>
      <c r="K109" s="46"/>
      <c r="L109" s="46"/>
      <c r="M109" s="47"/>
      <c r="N109" s="34"/>
      <c r="O109" s="43"/>
      <c r="P109" s="44"/>
      <c r="Q109" s="45"/>
      <c r="R109" s="34"/>
      <c r="S109" s="22" t="str">
        <f>IF(ISBLANK('Ending Odometer'!M109),"",'Ending Odometer'!M109)</f>
        <v/>
      </c>
      <c r="T109" s="48"/>
      <c r="U109" s="28" t="str">
        <f>IF(ISBLANK('Ending Odometer'!M109),"",(('Bus Inventory'!Q109-'Bus Inventory'!T109)/'Ending Odometer'!H109))</f>
        <v/>
      </c>
      <c r="V109" s="15"/>
      <c r="W109" s="84"/>
    </row>
    <row r="110" spans="1:23" ht="15" customHeight="1" x14ac:dyDescent="0.25">
      <c r="A110" s="65" t="str">
        <f>IF(ISBLANK('Ending Odometer'!A110),"",'Ending Odometer'!A110)</f>
        <v/>
      </c>
      <c r="B110" s="54"/>
      <c r="C110" s="59" t="str">
        <f>IF(ISBLANK('Ending Odometer'!C110),"",'Ending Odometer'!C110)</f>
        <v/>
      </c>
      <c r="D110" s="54"/>
      <c r="E110" s="88"/>
      <c r="F110" s="42"/>
      <c r="G110" s="42"/>
      <c r="H110" s="46"/>
      <c r="I110" s="46"/>
      <c r="J110" s="46"/>
      <c r="K110" s="46"/>
      <c r="L110" s="46"/>
      <c r="M110" s="47"/>
      <c r="N110" s="34"/>
      <c r="O110" s="43"/>
      <c r="P110" s="44"/>
      <c r="Q110" s="45"/>
      <c r="R110" s="34"/>
      <c r="S110" s="22" t="str">
        <f>IF(ISBLANK('Ending Odometer'!M110),"",'Ending Odometer'!M110)</f>
        <v/>
      </c>
      <c r="T110" s="48"/>
      <c r="U110" s="28" t="str">
        <f>IF(ISBLANK('Ending Odometer'!M110),"",(('Bus Inventory'!Q110-'Bus Inventory'!T110)/'Ending Odometer'!H110))</f>
        <v/>
      </c>
      <c r="V110" s="15"/>
      <c r="W110" s="84"/>
    </row>
    <row r="111" spans="1:23" ht="15" customHeight="1" x14ac:dyDescent="0.25">
      <c r="A111" s="65" t="str">
        <f>IF(ISBLANK('Ending Odometer'!A111),"",'Ending Odometer'!A111)</f>
        <v/>
      </c>
      <c r="B111" s="54"/>
      <c r="C111" s="59" t="str">
        <f>IF(ISBLANK('Ending Odometer'!C111),"",'Ending Odometer'!C111)</f>
        <v/>
      </c>
      <c r="D111" s="54"/>
      <c r="E111" s="88"/>
      <c r="F111" s="42"/>
      <c r="G111" s="42"/>
      <c r="H111" s="46"/>
      <c r="I111" s="46"/>
      <c r="J111" s="46"/>
      <c r="K111" s="46"/>
      <c r="L111" s="46"/>
      <c r="M111" s="47"/>
      <c r="N111" s="34"/>
      <c r="O111" s="43"/>
      <c r="P111" s="44"/>
      <c r="Q111" s="45"/>
      <c r="R111" s="34"/>
      <c r="S111" s="22" t="str">
        <f>IF(ISBLANK('Ending Odometer'!M111),"",'Ending Odometer'!M111)</f>
        <v/>
      </c>
      <c r="T111" s="48"/>
      <c r="U111" s="28" t="str">
        <f>IF(ISBLANK('Ending Odometer'!M111),"",(('Bus Inventory'!Q111-'Bus Inventory'!T111)/'Ending Odometer'!H111))</f>
        <v/>
      </c>
      <c r="V111" s="15"/>
      <c r="W111" s="84"/>
    </row>
    <row r="112" spans="1:23" ht="15" customHeight="1" x14ac:dyDescent="0.25">
      <c r="A112" s="65" t="str">
        <f>IF(ISBLANK('Ending Odometer'!A112),"",'Ending Odometer'!A112)</f>
        <v/>
      </c>
      <c r="B112" s="54"/>
      <c r="C112" s="59" t="str">
        <f>IF(ISBLANK('Ending Odometer'!C112),"",'Ending Odometer'!C112)</f>
        <v/>
      </c>
      <c r="D112" s="54"/>
      <c r="E112" s="88"/>
      <c r="F112" s="42"/>
      <c r="G112" s="42"/>
      <c r="H112" s="46"/>
      <c r="I112" s="46"/>
      <c r="J112" s="46"/>
      <c r="K112" s="46"/>
      <c r="L112" s="46"/>
      <c r="M112" s="47"/>
      <c r="N112" s="34"/>
      <c r="O112" s="43"/>
      <c r="P112" s="44"/>
      <c r="Q112" s="45"/>
      <c r="R112" s="34"/>
      <c r="S112" s="22" t="str">
        <f>IF(ISBLANK('Ending Odometer'!M112),"",'Ending Odometer'!M112)</f>
        <v/>
      </c>
      <c r="T112" s="48"/>
      <c r="U112" s="28" t="str">
        <f>IF(ISBLANK('Ending Odometer'!M112),"",(('Bus Inventory'!Q112-'Bus Inventory'!T112)/'Ending Odometer'!H112))</f>
        <v/>
      </c>
      <c r="V112" s="15"/>
      <c r="W112" s="84"/>
    </row>
    <row r="113" spans="1:23" ht="15" customHeight="1" x14ac:dyDescent="0.25">
      <c r="A113" s="65" t="str">
        <f>IF(ISBLANK('Ending Odometer'!A113),"",'Ending Odometer'!A113)</f>
        <v/>
      </c>
      <c r="B113" s="54"/>
      <c r="C113" s="59" t="str">
        <f>IF(ISBLANK('Ending Odometer'!C113),"",'Ending Odometer'!C113)</f>
        <v/>
      </c>
      <c r="D113" s="54"/>
      <c r="E113" s="88"/>
      <c r="F113" s="42"/>
      <c r="G113" s="42"/>
      <c r="H113" s="46"/>
      <c r="I113" s="46"/>
      <c r="J113" s="46"/>
      <c r="K113" s="46"/>
      <c r="L113" s="46"/>
      <c r="M113" s="47"/>
      <c r="N113" s="34"/>
      <c r="O113" s="43"/>
      <c r="P113" s="44"/>
      <c r="Q113" s="45"/>
      <c r="R113" s="34"/>
      <c r="S113" s="22" t="str">
        <f>IF(ISBLANK('Ending Odometer'!M113),"",'Ending Odometer'!M113)</f>
        <v/>
      </c>
      <c r="T113" s="48"/>
      <c r="U113" s="28" t="str">
        <f>IF(ISBLANK('Ending Odometer'!M113),"",(('Bus Inventory'!Q113-'Bus Inventory'!T113)/'Ending Odometer'!H113))</f>
        <v/>
      </c>
      <c r="V113" s="15"/>
      <c r="W113" s="84"/>
    </row>
    <row r="114" spans="1:23" ht="15" customHeight="1" x14ac:dyDescent="0.25">
      <c r="A114" s="65" t="str">
        <f>IF(ISBLANK('Ending Odometer'!A114),"",'Ending Odometer'!A114)</f>
        <v/>
      </c>
      <c r="B114" s="54"/>
      <c r="C114" s="59" t="str">
        <f>IF(ISBLANK('Ending Odometer'!C114),"",'Ending Odometer'!C114)</f>
        <v/>
      </c>
      <c r="D114" s="54"/>
      <c r="E114" s="88"/>
      <c r="F114" s="42"/>
      <c r="G114" s="42"/>
      <c r="H114" s="46"/>
      <c r="I114" s="46"/>
      <c r="J114" s="46"/>
      <c r="K114" s="46"/>
      <c r="L114" s="46"/>
      <c r="M114" s="47"/>
      <c r="N114" s="34"/>
      <c r="O114" s="43"/>
      <c r="P114" s="44"/>
      <c r="Q114" s="45"/>
      <c r="R114" s="34"/>
      <c r="S114" s="22" t="str">
        <f>IF(ISBLANK('Ending Odometer'!M114),"",'Ending Odometer'!M114)</f>
        <v/>
      </c>
      <c r="T114" s="48"/>
      <c r="U114" s="28" t="str">
        <f>IF(ISBLANK('Ending Odometer'!M114),"",(('Bus Inventory'!Q114-'Bus Inventory'!T114)/'Ending Odometer'!H114))</f>
        <v/>
      </c>
      <c r="V114" s="15"/>
      <c r="W114" s="84"/>
    </row>
    <row r="115" spans="1:23" ht="15" customHeight="1" x14ac:dyDescent="0.25">
      <c r="A115" s="65" t="str">
        <f>IF(ISBLANK('Ending Odometer'!A115),"",'Ending Odometer'!A115)</f>
        <v/>
      </c>
      <c r="B115" s="54"/>
      <c r="C115" s="59" t="str">
        <f>IF(ISBLANK('Ending Odometer'!C115),"",'Ending Odometer'!C115)</f>
        <v/>
      </c>
      <c r="D115" s="54"/>
      <c r="E115" s="88"/>
      <c r="F115" s="42"/>
      <c r="G115" s="42"/>
      <c r="H115" s="46"/>
      <c r="I115" s="46"/>
      <c r="J115" s="46"/>
      <c r="K115" s="46"/>
      <c r="L115" s="46"/>
      <c r="M115" s="47"/>
      <c r="N115" s="34"/>
      <c r="O115" s="43"/>
      <c r="P115" s="44"/>
      <c r="Q115" s="45"/>
      <c r="R115" s="34"/>
      <c r="S115" s="22" t="str">
        <f>IF(ISBLANK('Ending Odometer'!M115),"",'Ending Odometer'!M115)</f>
        <v/>
      </c>
      <c r="T115" s="48"/>
      <c r="U115" s="28" t="str">
        <f>IF(ISBLANK('Ending Odometer'!M115),"",(('Bus Inventory'!Q115-'Bus Inventory'!T115)/'Ending Odometer'!H115))</f>
        <v/>
      </c>
      <c r="V115" s="15"/>
      <c r="W115" s="84"/>
    </row>
    <row r="116" spans="1:23" ht="15" customHeight="1" x14ac:dyDescent="0.25">
      <c r="A116" s="65" t="str">
        <f>IF(ISBLANK('Ending Odometer'!A116),"",'Ending Odometer'!A116)</f>
        <v/>
      </c>
      <c r="B116" s="54"/>
      <c r="C116" s="59" t="str">
        <f>IF(ISBLANK('Ending Odometer'!C116),"",'Ending Odometer'!C116)</f>
        <v/>
      </c>
      <c r="D116" s="54"/>
      <c r="E116" s="88"/>
      <c r="F116" s="42"/>
      <c r="G116" s="42"/>
      <c r="H116" s="46"/>
      <c r="I116" s="46"/>
      <c r="J116" s="46"/>
      <c r="K116" s="46"/>
      <c r="L116" s="46"/>
      <c r="M116" s="47"/>
      <c r="N116" s="34"/>
      <c r="O116" s="43"/>
      <c r="P116" s="44"/>
      <c r="Q116" s="45"/>
      <c r="R116" s="34"/>
      <c r="S116" s="22" t="str">
        <f>IF(ISBLANK('Ending Odometer'!M116),"",'Ending Odometer'!M116)</f>
        <v/>
      </c>
      <c r="T116" s="48"/>
      <c r="U116" s="28" t="str">
        <f>IF(ISBLANK('Ending Odometer'!M116),"",(('Bus Inventory'!Q116-'Bus Inventory'!T116)/'Ending Odometer'!H116))</f>
        <v/>
      </c>
      <c r="V116" s="15"/>
      <c r="W116" s="84"/>
    </row>
    <row r="117" spans="1:23" ht="15" customHeight="1" x14ac:dyDescent="0.25">
      <c r="A117" s="65" t="str">
        <f>IF(ISBLANK('Ending Odometer'!A117),"",'Ending Odometer'!A117)</f>
        <v/>
      </c>
      <c r="B117" s="54"/>
      <c r="C117" s="59" t="str">
        <f>IF(ISBLANK('Ending Odometer'!C117),"",'Ending Odometer'!C117)</f>
        <v/>
      </c>
      <c r="D117" s="54"/>
      <c r="E117" s="88"/>
      <c r="F117" s="42"/>
      <c r="G117" s="42"/>
      <c r="H117" s="46"/>
      <c r="I117" s="46"/>
      <c r="J117" s="46"/>
      <c r="K117" s="46"/>
      <c r="L117" s="46"/>
      <c r="M117" s="47"/>
      <c r="N117" s="34"/>
      <c r="O117" s="43"/>
      <c r="P117" s="44"/>
      <c r="Q117" s="45"/>
      <c r="R117" s="34"/>
      <c r="S117" s="22" t="str">
        <f>IF(ISBLANK('Ending Odometer'!M117),"",'Ending Odometer'!M117)</f>
        <v/>
      </c>
      <c r="T117" s="48"/>
      <c r="U117" s="28" t="str">
        <f>IF(ISBLANK('Ending Odometer'!M117),"",(('Bus Inventory'!Q117-'Bus Inventory'!T117)/'Ending Odometer'!H117))</f>
        <v/>
      </c>
      <c r="V117" s="15"/>
      <c r="W117" s="84"/>
    </row>
    <row r="118" spans="1:23" ht="15" customHeight="1" x14ac:dyDescent="0.25">
      <c r="A118" s="65" t="str">
        <f>IF(ISBLANK('Ending Odometer'!A118),"",'Ending Odometer'!A118)</f>
        <v/>
      </c>
      <c r="B118" s="54"/>
      <c r="C118" s="59" t="str">
        <f>IF(ISBLANK('Ending Odometer'!C118),"",'Ending Odometer'!C118)</f>
        <v/>
      </c>
      <c r="D118" s="54"/>
      <c r="E118" s="88"/>
      <c r="F118" s="42"/>
      <c r="G118" s="42"/>
      <c r="H118" s="46"/>
      <c r="I118" s="46"/>
      <c r="J118" s="46"/>
      <c r="K118" s="46"/>
      <c r="L118" s="46"/>
      <c r="M118" s="47"/>
      <c r="N118" s="34"/>
      <c r="O118" s="43"/>
      <c r="P118" s="44"/>
      <c r="Q118" s="45"/>
      <c r="R118" s="34"/>
      <c r="S118" s="22" t="str">
        <f>IF(ISBLANK('Ending Odometer'!M118),"",'Ending Odometer'!M118)</f>
        <v/>
      </c>
      <c r="T118" s="48"/>
      <c r="U118" s="28" t="str">
        <f>IF(ISBLANK('Ending Odometer'!M118),"",(('Bus Inventory'!Q118-'Bus Inventory'!T118)/'Ending Odometer'!H118))</f>
        <v/>
      </c>
      <c r="V118" s="15"/>
      <c r="W118" s="84"/>
    </row>
    <row r="119" spans="1:23" ht="15" customHeight="1" x14ac:dyDescent="0.25">
      <c r="A119" s="65" t="str">
        <f>IF(ISBLANK('Ending Odometer'!A119),"",'Ending Odometer'!A119)</f>
        <v/>
      </c>
      <c r="B119" s="54"/>
      <c r="C119" s="59" t="str">
        <f>IF(ISBLANK('Ending Odometer'!C119),"",'Ending Odometer'!C119)</f>
        <v/>
      </c>
      <c r="D119" s="54"/>
      <c r="E119" s="88"/>
      <c r="F119" s="42"/>
      <c r="G119" s="42"/>
      <c r="H119" s="46"/>
      <c r="I119" s="46"/>
      <c r="J119" s="46"/>
      <c r="K119" s="46"/>
      <c r="L119" s="46"/>
      <c r="M119" s="47"/>
      <c r="N119" s="34"/>
      <c r="O119" s="43"/>
      <c r="P119" s="44"/>
      <c r="Q119" s="45"/>
      <c r="R119" s="34"/>
      <c r="S119" s="22" t="str">
        <f>IF(ISBLANK('Ending Odometer'!M119),"",'Ending Odometer'!M119)</f>
        <v/>
      </c>
      <c r="T119" s="48"/>
      <c r="U119" s="28" t="str">
        <f>IF(ISBLANK('Ending Odometer'!M119),"",(('Bus Inventory'!Q119-'Bus Inventory'!T119)/'Ending Odometer'!H119))</f>
        <v/>
      </c>
      <c r="V119" s="15"/>
      <c r="W119" s="84"/>
    </row>
    <row r="120" spans="1:23" ht="15" customHeight="1" x14ac:dyDescent="0.25">
      <c r="A120" s="65" t="str">
        <f>IF(ISBLANK('Ending Odometer'!A120),"",'Ending Odometer'!A120)</f>
        <v/>
      </c>
      <c r="B120" s="54"/>
      <c r="C120" s="59" t="str">
        <f>IF(ISBLANK('Ending Odometer'!C120),"",'Ending Odometer'!C120)</f>
        <v/>
      </c>
      <c r="D120" s="54"/>
      <c r="E120" s="88"/>
      <c r="F120" s="42"/>
      <c r="G120" s="42"/>
      <c r="H120" s="46"/>
      <c r="I120" s="46"/>
      <c r="J120" s="46"/>
      <c r="K120" s="46"/>
      <c r="L120" s="46"/>
      <c r="M120" s="47"/>
      <c r="N120" s="34"/>
      <c r="O120" s="43"/>
      <c r="P120" s="44"/>
      <c r="Q120" s="45"/>
      <c r="R120" s="34"/>
      <c r="S120" s="22" t="str">
        <f>IF(ISBLANK('Ending Odometer'!M120),"",'Ending Odometer'!M120)</f>
        <v/>
      </c>
      <c r="T120" s="48"/>
      <c r="U120" s="28" t="str">
        <f>IF(ISBLANK('Ending Odometer'!M120),"",(('Bus Inventory'!Q120-'Bus Inventory'!T120)/'Ending Odometer'!H120))</f>
        <v/>
      </c>
      <c r="V120" s="15"/>
      <c r="W120" s="84"/>
    </row>
    <row r="121" spans="1:23" ht="15" customHeight="1" x14ac:dyDescent="0.25">
      <c r="A121" s="65" t="str">
        <f>IF(ISBLANK('Ending Odometer'!A121),"",'Ending Odometer'!A121)</f>
        <v/>
      </c>
      <c r="B121" s="54"/>
      <c r="C121" s="59" t="str">
        <f>IF(ISBLANK('Ending Odometer'!C121),"",'Ending Odometer'!C121)</f>
        <v/>
      </c>
      <c r="D121" s="54"/>
      <c r="E121" s="88"/>
      <c r="F121" s="42"/>
      <c r="G121" s="42"/>
      <c r="H121" s="46"/>
      <c r="I121" s="46"/>
      <c r="J121" s="46"/>
      <c r="K121" s="46"/>
      <c r="L121" s="46"/>
      <c r="M121" s="47"/>
      <c r="N121" s="34"/>
      <c r="O121" s="43"/>
      <c r="P121" s="44"/>
      <c r="Q121" s="45"/>
      <c r="R121" s="34"/>
      <c r="S121" s="22" t="str">
        <f>IF(ISBLANK('Ending Odometer'!M121),"",'Ending Odometer'!M121)</f>
        <v/>
      </c>
      <c r="T121" s="48"/>
      <c r="U121" s="28" t="str">
        <f>IF(ISBLANK('Ending Odometer'!M121),"",(('Bus Inventory'!Q121-'Bus Inventory'!T121)/'Ending Odometer'!H121))</f>
        <v/>
      </c>
      <c r="V121" s="15"/>
      <c r="W121" s="84"/>
    </row>
    <row r="122" spans="1:23" ht="15" customHeight="1" x14ac:dyDescent="0.25">
      <c r="A122" s="65" t="str">
        <f>IF(ISBLANK('Ending Odometer'!A122),"",'Ending Odometer'!A122)</f>
        <v/>
      </c>
      <c r="B122" s="54"/>
      <c r="C122" s="59" t="str">
        <f>IF(ISBLANK('Ending Odometer'!C122),"",'Ending Odometer'!C122)</f>
        <v/>
      </c>
      <c r="D122" s="54"/>
      <c r="E122" s="88"/>
      <c r="F122" s="42"/>
      <c r="G122" s="42"/>
      <c r="H122" s="46"/>
      <c r="I122" s="46"/>
      <c r="J122" s="46"/>
      <c r="K122" s="46"/>
      <c r="L122" s="46"/>
      <c r="M122" s="47"/>
      <c r="N122" s="34"/>
      <c r="O122" s="43"/>
      <c r="P122" s="44"/>
      <c r="Q122" s="45"/>
      <c r="R122" s="34"/>
      <c r="S122" s="22" t="str">
        <f>IF(ISBLANK('Ending Odometer'!M122),"",'Ending Odometer'!M122)</f>
        <v/>
      </c>
      <c r="T122" s="48"/>
      <c r="U122" s="28" t="str">
        <f>IF(ISBLANK('Ending Odometer'!M122),"",(('Bus Inventory'!Q122-'Bus Inventory'!T122)/'Ending Odometer'!H122))</f>
        <v/>
      </c>
      <c r="V122" s="15"/>
      <c r="W122" s="84"/>
    </row>
    <row r="123" spans="1:23" ht="15" customHeight="1" x14ac:dyDescent="0.25">
      <c r="A123" s="65" t="str">
        <f>IF(ISBLANK('Ending Odometer'!A123),"",'Ending Odometer'!A123)</f>
        <v/>
      </c>
      <c r="B123" s="54"/>
      <c r="C123" s="59" t="str">
        <f>IF(ISBLANK('Ending Odometer'!C123),"",'Ending Odometer'!C123)</f>
        <v/>
      </c>
      <c r="D123" s="54"/>
      <c r="E123" s="88"/>
      <c r="F123" s="42"/>
      <c r="G123" s="42"/>
      <c r="H123" s="46"/>
      <c r="I123" s="46"/>
      <c r="J123" s="46"/>
      <c r="K123" s="46"/>
      <c r="L123" s="46"/>
      <c r="M123" s="47"/>
      <c r="N123" s="34"/>
      <c r="O123" s="43"/>
      <c r="P123" s="44"/>
      <c r="Q123" s="45"/>
      <c r="R123" s="34"/>
      <c r="S123" s="22" t="str">
        <f>IF(ISBLANK('Ending Odometer'!M123),"",'Ending Odometer'!M123)</f>
        <v/>
      </c>
      <c r="T123" s="48"/>
      <c r="U123" s="28" t="str">
        <f>IF(ISBLANK('Ending Odometer'!M123),"",(('Bus Inventory'!Q123-'Bus Inventory'!T123)/'Ending Odometer'!H123))</f>
        <v/>
      </c>
      <c r="V123" s="15"/>
      <c r="W123" s="84"/>
    </row>
    <row r="124" spans="1:23" ht="15" customHeight="1" x14ac:dyDescent="0.25">
      <c r="A124" s="65" t="str">
        <f>IF(ISBLANK('Ending Odometer'!A124),"",'Ending Odometer'!A124)</f>
        <v/>
      </c>
      <c r="B124" s="54"/>
      <c r="C124" s="59" t="str">
        <f>IF(ISBLANK('Ending Odometer'!C124),"",'Ending Odometer'!C124)</f>
        <v/>
      </c>
      <c r="D124" s="54"/>
      <c r="E124" s="88"/>
      <c r="F124" s="42"/>
      <c r="G124" s="42"/>
      <c r="H124" s="46"/>
      <c r="I124" s="46"/>
      <c r="J124" s="46"/>
      <c r="K124" s="46"/>
      <c r="L124" s="46"/>
      <c r="M124" s="47"/>
      <c r="N124" s="34"/>
      <c r="O124" s="43"/>
      <c r="P124" s="44"/>
      <c r="Q124" s="45"/>
      <c r="R124" s="34"/>
      <c r="S124" s="22" t="str">
        <f>IF(ISBLANK('Ending Odometer'!M124),"",'Ending Odometer'!M124)</f>
        <v/>
      </c>
      <c r="T124" s="48"/>
      <c r="U124" s="28" t="str">
        <f>IF(ISBLANK('Ending Odometer'!M124),"",(('Bus Inventory'!Q124-'Bus Inventory'!T124)/'Ending Odometer'!H124))</f>
        <v/>
      </c>
      <c r="V124" s="15"/>
      <c r="W124" s="84"/>
    </row>
    <row r="125" spans="1:23" ht="15" customHeight="1" x14ac:dyDescent="0.25">
      <c r="A125" s="65" t="str">
        <f>IF(ISBLANK('Ending Odometer'!A125),"",'Ending Odometer'!A125)</f>
        <v/>
      </c>
      <c r="B125" s="54"/>
      <c r="C125" s="59" t="str">
        <f>IF(ISBLANK('Ending Odometer'!C125),"",'Ending Odometer'!C125)</f>
        <v/>
      </c>
      <c r="D125" s="54"/>
      <c r="E125" s="88"/>
      <c r="F125" s="42"/>
      <c r="G125" s="42"/>
      <c r="H125" s="46"/>
      <c r="I125" s="46"/>
      <c r="J125" s="46"/>
      <c r="K125" s="46"/>
      <c r="L125" s="46"/>
      <c r="M125" s="47"/>
      <c r="N125" s="34"/>
      <c r="O125" s="43"/>
      <c r="P125" s="44"/>
      <c r="Q125" s="45"/>
      <c r="R125" s="34"/>
      <c r="S125" s="22" t="str">
        <f>IF(ISBLANK('Ending Odometer'!M125),"",'Ending Odometer'!M125)</f>
        <v/>
      </c>
      <c r="T125" s="48"/>
      <c r="U125" s="28" t="str">
        <f>IF(ISBLANK('Ending Odometer'!M125),"",(('Bus Inventory'!Q125-'Bus Inventory'!T125)/'Ending Odometer'!H125))</f>
        <v/>
      </c>
      <c r="V125" s="15"/>
      <c r="W125" s="84"/>
    </row>
    <row r="126" spans="1:23" ht="15" customHeight="1" x14ac:dyDescent="0.25">
      <c r="A126" s="65" t="str">
        <f>IF(ISBLANK('Ending Odometer'!A126),"",'Ending Odometer'!A126)</f>
        <v/>
      </c>
      <c r="B126" s="54"/>
      <c r="C126" s="59" t="str">
        <f>IF(ISBLANK('Ending Odometer'!C126),"",'Ending Odometer'!C126)</f>
        <v/>
      </c>
      <c r="D126" s="54"/>
      <c r="E126" s="88"/>
      <c r="F126" s="42"/>
      <c r="G126" s="42"/>
      <c r="H126" s="46"/>
      <c r="I126" s="46"/>
      <c r="J126" s="46"/>
      <c r="K126" s="46"/>
      <c r="L126" s="46"/>
      <c r="M126" s="47"/>
      <c r="N126" s="34"/>
      <c r="O126" s="43"/>
      <c r="P126" s="44"/>
      <c r="Q126" s="45"/>
      <c r="R126" s="34"/>
      <c r="S126" s="22" t="str">
        <f>IF(ISBLANK('Ending Odometer'!M126),"",'Ending Odometer'!M126)</f>
        <v/>
      </c>
      <c r="T126" s="48"/>
      <c r="U126" s="28" t="str">
        <f>IF(ISBLANK('Ending Odometer'!M126),"",(('Bus Inventory'!Q126-'Bus Inventory'!T126)/'Ending Odometer'!H126))</f>
        <v/>
      </c>
      <c r="V126" s="15"/>
      <c r="W126" s="84"/>
    </row>
    <row r="127" spans="1:23" ht="15" customHeight="1" x14ac:dyDescent="0.25">
      <c r="A127" s="65" t="str">
        <f>IF(ISBLANK('Ending Odometer'!A127),"",'Ending Odometer'!A127)</f>
        <v/>
      </c>
      <c r="B127" s="54"/>
      <c r="C127" s="59" t="str">
        <f>IF(ISBLANK('Ending Odometer'!C127),"",'Ending Odometer'!C127)</f>
        <v/>
      </c>
      <c r="D127" s="54"/>
      <c r="E127" s="88"/>
      <c r="F127" s="42"/>
      <c r="G127" s="42"/>
      <c r="H127" s="46"/>
      <c r="I127" s="46"/>
      <c r="J127" s="46"/>
      <c r="K127" s="46"/>
      <c r="L127" s="46"/>
      <c r="M127" s="47"/>
      <c r="N127" s="34"/>
      <c r="O127" s="43"/>
      <c r="P127" s="44"/>
      <c r="Q127" s="45"/>
      <c r="R127" s="34"/>
      <c r="S127" s="22" t="str">
        <f>IF(ISBLANK('Ending Odometer'!M127),"",'Ending Odometer'!M127)</f>
        <v/>
      </c>
      <c r="T127" s="48"/>
      <c r="U127" s="28" t="str">
        <f>IF(ISBLANK('Ending Odometer'!M127),"",(('Bus Inventory'!Q127-'Bus Inventory'!T127)/'Ending Odometer'!H127))</f>
        <v/>
      </c>
      <c r="V127" s="15"/>
      <c r="W127" s="84"/>
    </row>
    <row r="128" spans="1:23" ht="15" customHeight="1" x14ac:dyDescent="0.25">
      <c r="A128" s="65" t="str">
        <f>IF(ISBLANK('Ending Odometer'!A128),"",'Ending Odometer'!A128)</f>
        <v/>
      </c>
      <c r="B128" s="54"/>
      <c r="C128" s="59" t="str">
        <f>IF(ISBLANK('Ending Odometer'!C128),"",'Ending Odometer'!C128)</f>
        <v/>
      </c>
      <c r="D128" s="54"/>
      <c r="E128" s="88"/>
      <c r="F128" s="42"/>
      <c r="G128" s="42"/>
      <c r="H128" s="46"/>
      <c r="I128" s="46"/>
      <c r="J128" s="46"/>
      <c r="K128" s="46"/>
      <c r="L128" s="46"/>
      <c r="M128" s="47"/>
      <c r="N128" s="34"/>
      <c r="O128" s="43"/>
      <c r="P128" s="44"/>
      <c r="Q128" s="45"/>
      <c r="R128" s="34"/>
      <c r="S128" s="22" t="str">
        <f>IF(ISBLANK('Ending Odometer'!M128),"",'Ending Odometer'!M128)</f>
        <v/>
      </c>
      <c r="T128" s="48"/>
      <c r="U128" s="28" t="str">
        <f>IF(ISBLANK('Ending Odometer'!M128),"",(('Bus Inventory'!Q128-'Bus Inventory'!T128)/'Ending Odometer'!H128))</f>
        <v/>
      </c>
      <c r="V128" s="15"/>
      <c r="W128" s="84"/>
    </row>
    <row r="129" spans="1:23" ht="15" customHeight="1" x14ac:dyDescent="0.25">
      <c r="A129" s="65" t="str">
        <f>IF(ISBLANK('Ending Odometer'!A129),"",'Ending Odometer'!A129)</f>
        <v/>
      </c>
      <c r="B129" s="54"/>
      <c r="C129" s="59" t="str">
        <f>IF(ISBLANK('Ending Odometer'!C129),"",'Ending Odometer'!C129)</f>
        <v/>
      </c>
      <c r="D129" s="54"/>
      <c r="E129" s="88"/>
      <c r="F129" s="42"/>
      <c r="G129" s="42"/>
      <c r="H129" s="46"/>
      <c r="I129" s="46"/>
      <c r="J129" s="46"/>
      <c r="K129" s="46"/>
      <c r="L129" s="46"/>
      <c r="M129" s="47"/>
      <c r="N129" s="34"/>
      <c r="O129" s="43"/>
      <c r="P129" s="44"/>
      <c r="Q129" s="45"/>
      <c r="R129" s="34"/>
      <c r="S129" s="22" t="str">
        <f>IF(ISBLANK('Ending Odometer'!M129),"",'Ending Odometer'!M129)</f>
        <v/>
      </c>
      <c r="T129" s="48"/>
      <c r="U129" s="28" t="str">
        <f>IF(ISBLANK('Ending Odometer'!M129),"",(('Bus Inventory'!Q129-'Bus Inventory'!T129)/'Ending Odometer'!H129))</f>
        <v/>
      </c>
      <c r="V129" s="15"/>
      <c r="W129" s="84"/>
    </row>
    <row r="130" spans="1:23" ht="15" customHeight="1" x14ac:dyDescent="0.25">
      <c r="A130" s="65" t="str">
        <f>IF(ISBLANK('Ending Odometer'!A130),"",'Ending Odometer'!A130)</f>
        <v/>
      </c>
      <c r="B130" s="54"/>
      <c r="C130" s="59" t="str">
        <f>IF(ISBLANK('Ending Odometer'!C130),"",'Ending Odometer'!C130)</f>
        <v/>
      </c>
      <c r="D130" s="54"/>
      <c r="E130" s="88"/>
      <c r="F130" s="42"/>
      <c r="G130" s="42"/>
      <c r="H130" s="46"/>
      <c r="I130" s="46"/>
      <c r="J130" s="46"/>
      <c r="K130" s="46"/>
      <c r="L130" s="46"/>
      <c r="M130" s="47"/>
      <c r="N130" s="34"/>
      <c r="O130" s="43"/>
      <c r="P130" s="44"/>
      <c r="Q130" s="45"/>
      <c r="R130" s="34"/>
      <c r="S130" s="22" t="str">
        <f>IF(ISBLANK('Ending Odometer'!M130),"",'Ending Odometer'!M130)</f>
        <v/>
      </c>
      <c r="T130" s="48"/>
      <c r="U130" s="28" t="str">
        <f>IF(ISBLANK('Ending Odometer'!M130),"",(('Bus Inventory'!Q130-'Bus Inventory'!T130)/'Ending Odometer'!H130))</f>
        <v/>
      </c>
      <c r="V130" s="15"/>
      <c r="W130" s="84"/>
    </row>
    <row r="131" spans="1:23" ht="15" customHeight="1" x14ac:dyDescent="0.25">
      <c r="A131" s="65" t="str">
        <f>IF(ISBLANK('Ending Odometer'!A131),"",'Ending Odometer'!A131)</f>
        <v/>
      </c>
      <c r="B131" s="54"/>
      <c r="C131" s="59" t="str">
        <f>IF(ISBLANK('Ending Odometer'!C131),"",'Ending Odometer'!C131)</f>
        <v/>
      </c>
      <c r="D131" s="54"/>
      <c r="E131" s="88"/>
      <c r="F131" s="42"/>
      <c r="G131" s="42"/>
      <c r="H131" s="46"/>
      <c r="I131" s="46"/>
      <c r="J131" s="46"/>
      <c r="K131" s="46"/>
      <c r="L131" s="46"/>
      <c r="M131" s="47"/>
      <c r="N131" s="34"/>
      <c r="O131" s="43"/>
      <c r="P131" s="44"/>
      <c r="Q131" s="45"/>
      <c r="R131" s="34"/>
      <c r="S131" s="22" t="str">
        <f>IF(ISBLANK('Ending Odometer'!M131),"",'Ending Odometer'!M131)</f>
        <v/>
      </c>
      <c r="T131" s="48"/>
      <c r="U131" s="28" t="str">
        <f>IF(ISBLANK('Ending Odometer'!M131),"",(('Bus Inventory'!Q131-'Bus Inventory'!T131)/'Ending Odometer'!H131))</f>
        <v/>
      </c>
      <c r="V131" s="15"/>
      <c r="W131" s="84"/>
    </row>
    <row r="132" spans="1:23" ht="15" customHeight="1" x14ac:dyDescent="0.25">
      <c r="A132" s="65" t="str">
        <f>IF(ISBLANK('Ending Odometer'!A132),"",'Ending Odometer'!A132)</f>
        <v/>
      </c>
      <c r="B132" s="54"/>
      <c r="C132" s="59" t="str">
        <f>IF(ISBLANK('Ending Odometer'!C132),"",'Ending Odometer'!C132)</f>
        <v/>
      </c>
      <c r="D132" s="54"/>
      <c r="E132" s="88"/>
      <c r="F132" s="42"/>
      <c r="G132" s="42"/>
      <c r="H132" s="46"/>
      <c r="I132" s="46"/>
      <c r="J132" s="46"/>
      <c r="K132" s="46"/>
      <c r="L132" s="46"/>
      <c r="M132" s="47"/>
      <c r="N132" s="34"/>
      <c r="O132" s="43"/>
      <c r="P132" s="44"/>
      <c r="Q132" s="45"/>
      <c r="R132" s="34"/>
      <c r="S132" s="22" t="str">
        <f>IF(ISBLANK('Ending Odometer'!M132),"",'Ending Odometer'!M132)</f>
        <v/>
      </c>
      <c r="T132" s="48"/>
      <c r="U132" s="28" t="str">
        <f>IF(ISBLANK('Ending Odometer'!M132),"",(('Bus Inventory'!Q132-'Bus Inventory'!T132)/'Ending Odometer'!H132))</f>
        <v/>
      </c>
      <c r="V132" s="15"/>
      <c r="W132" s="84"/>
    </row>
    <row r="133" spans="1:23" ht="15" customHeight="1" x14ac:dyDescent="0.25">
      <c r="A133" s="65" t="str">
        <f>IF(ISBLANK('Ending Odometer'!A133),"",'Ending Odometer'!A133)</f>
        <v/>
      </c>
      <c r="B133" s="54"/>
      <c r="C133" s="59" t="str">
        <f>IF(ISBLANK('Ending Odometer'!C133),"",'Ending Odometer'!C133)</f>
        <v/>
      </c>
      <c r="D133" s="54"/>
      <c r="E133" s="88"/>
      <c r="F133" s="42"/>
      <c r="G133" s="42"/>
      <c r="H133" s="46"/>
      <c r="I133" s="46"/>
      <c r="J133" s="46"/>
      <c r="K133" s="46"/>
      <c r="L133" s="46"/>
      <c r="M133" s="47"/>
      <c r="N133" s="34"/>
      <c r="O133" s="43"/>
      <c r="P133" s="44"/>
      <c r="Q133" s="45"/>
      <c r="R133" s="34"/>
      <c r="S133" s="22" t="str">
        <f>IF(ISBLANK('Ending Odometer'!M133),"",'Ending Odometer'!M133)</f>
        <v/>
      </c>
      <c r="T133" s="48"/>
      <c r="U133" s="28" t="str">
        <f>IF(ISBLANK('Ending Odometer'!M133),"",(('Bus Inventory'!Q133-'Bus Inventory'!T133)/'Ending Odometer'!H133))</f>
        <v/>
      </c>
      <c r="V133" s="15"/>
      <c r="W133" s="84"/>
    </row>
    <row r="134" spans="1:23" ht="15" customHeight="1" x14ac:dyDescent="0.25">
      <c r="A134" s="65" t="str">
        <f>IF(ISBLANK('Ending Odometer'!A134),"",'Ending Odometer'!A134)</f>
        <v/>
      </c>
      <c r="B134" s="54"/>
      <c r="C134" s="59" t="str">
        <f>IF(ISBLANK('Ending Odometer'!C134),"",'Ending Odometer'!C134)</f>
        <v/>
      </c>
      <c r="D134" s="54"/>
      <c r="E134" s="88"/>
      <c r="F134" s="42"/>
      <c r="G134" s="42"/>
      <c r="H134" s="46"/>
      <c r="I134" s="46"/>
      <c r="J134" s="46"/>
      <c r="K134" s="46"/>
      <c r="L134" s="46"/>
      <c r="M134" s="47"/>
      <c r="N134" s="34"/>
      <c r="O134" s="43"/>
      <c r="P134" s="44"/>
      <c r="Q134" s="45"/>
      <c r="R134" s="34"/>
      <c r="S134" s="22" t="str">
        <f>IF(ISBLANK('Ending Odometer'!M134),"",'Ending Odometer'!M134)</f>
        <v/>
      </c>
      <c r="T134" s="48"/>
      <c r="U134" s="28" t="str">
        <f>IF(ISBLANK('Ending Odometer'!M134),"",(('Bus Inventory'!Q134-'Bus Inventory'!T134)/'Ending Odometer'!H134))</f>
        <v/>
      </c>
      <c r="V134" s="15"/>
      <c r="W134" s="84"/>
    </row>
    <row r="135" spans="1:23" ht="15" customHeight="1" x14ac:dyDescent="0.25">
      <c r="A135" s="65" t="str">
        <f>IF(ISBLANK('Ending Odometer'!A135),"",'Ending Odometer'!A135)</f>
        <v/>
      </c>
      <c r="B135" s="54"/>
      <c r="C135" s="59" t="str">
        <f>IF(ISBLANK('Ending Odometer'!C135),"",'Ending Odometer'!C135)</f>
        <v/>
      </c>
      <c r="D135" s="54"/>
      <c r="E135" s="88"/>
      <c r="F135" s="42"/>
      <c r="G135" s="42"/>
      <c r="H135" s="46"/>
      <c r="I135" s="46"/>
      <c r="J135" s="46"/>
      <c r="K135" s="46"/>
      <c r="L135" s="46"/>
      <c r="M135" s="47"/>
      <c r="N135" s="34"/>
      <c r="O135" s="43"/>
      <c r="P135" s="44"/>
      <c r="Q135" s="45"/>
      <c r="R135" s="34"/>
      <c r="S135" s="22" t="str">
        <f>IF(ISBLANK('Ending Odometer'!M135),"",'Ending Odometer'!M135)</f>
        <v/>
      </c>
      <c r="T135" s="48"/>
      <c r="U135" s="28" t="str">
        <f>IF(ISBLANK('Ending Odometer'!M135),"",(('Bus Inventory'!Q135-'Bus Inventory'!T135)/'Ending Odometer'!H135))</f>
        <v/>
      </c>
      <c r="V135" s="15"/>
      <c r="W135" s="84"/>
    </row>
    <row r="136" spans="1:23" ht="15" customHeight="1" x14ac:dyDescent="0.25">
      <c r="A136" s="65" t="str">
        <f>IF(ISBLANK('Ending Odometer'!A136),"",'Ending Odometer'!A136)</f>
        <v/>
      </c>
      <c r="B136" s="54"/>
      <c r="C136" s="59" t="str">
        <f>IF(ISBLANK('Ending Odometer'!C136),"",'Ending Odometer'!C136)</f>
        <v/>
      </c>
      <c r="D136" s="54"/>
      <c r="E136" s="88"/>
      <c r="F136" s="42"/>
      <c r="G136" s="42"/>
      <c r="H136" s="46"/>
      <c r="I136" s="46"/>
      <c r="J136" s="46"/>
      <c r="K136" s="46"/>
      <c r="L136" s="46"/>
      <c r="M136" s="47"/>
      <c r="N136" s="34"/>
      <c r="O136" s="43"/>
      <c r="P136" s="44"/>
      <c r="Q136" s="45"/>
      <c r="R136" s="34"/>
      <c r="S136" s="22" t="str">
        <f>IF(ISBLANK('Ending Odometer'!M136),"",'Ending Odometer'!M136)</f>
        <v/>
      </c>
      <c r="T136" s="48"/>
      <c r="U136" s="28" t="str">
        <f>IF(ISBLANK('Ending Odometer'!M136),"",(('Bus Inventory'!Q136-'Bus Inventory'!T136)/'Ending Odometer'!H136))</f>
        <v/>
      </c>
      <c r="V136" s="15"/>
      <c r="W136" s="84"/>
    </row>
    <row r="137" spans="1:23" ht="15" customHeight="1" x14ac:dyDescent="0.25">
      <c r="A137" s="65" t="str">
        <f>IF(ISBLANK('Ending Odometer'!A137),"",'Ending Odometer'!A137)</f>
        <v/>
      </c>
      <c r="B137" s="54"/>
      <c r="C137" s="59" t="str">
        <f>IF(ISBLANK('Ending Odometer'!C137),"",'Ending Odometer'!C137)</f>
        <v/>
      </c>
      <c r="D137" s="54"/>
      <c r="E137" s="88"/>
      <c r="F137" s="42"/>
      <c r="G137" s="42"/>
      <c r="H137" s="46"/>
      <c r="I137" s="46"/>
      <c r="J137" s="46"/>
      <c r="K137" s="46"/>
      <c r="L137" s="46"/>
      <c r="M137" s="47"/>
      <c r="N137" s="34"/>
      <c r="O137" s="43"/>
      <c r="P137" s="44"/>
      <c r="Q137" s="45"/>
      <c r="R137" s="34"/>
      <c r="S137" s="22" t="str">
        <f>IF(ISBLANK('Ending Odometer'!M137),"",'Ending Odometer'!M137)</f>
        <v/>
      </c>
      <c r="T137" s="48"/>
      <c r="U137" s="28" t="str">
        <f>IF(ISBLANK('Ending Odometer'!M137),"",(('Bus Inventory'!Q137-'Bus Inventory'!T137)/'Ending Odometer'!H137))</f>
        <v/>
      </c>
      <c r="V137" s="15"/>
      <c r="W137" s="84"/>
    </row>
    <row r="138" spans="1:23" ht="15" customHeight="1" x14ac:dyDescent="0.25">
      <c r="A138" s="65" t="str">
        <f>IF(ISBLANK('Ending Odometer'!A138),"",'Ending Odometer'!A138)</f>
        <v/>
      </c>
      <c r="B138" s="54"/>
      <c r="C138" s="59" t="str">
        <f>IF(ISBLANK('Ending Odometer'!C138),"",'Ending Odometer'!C138)</f>
        <v/>
      </c>
      <c r="D138" s="54"/>
      <c r="E138" s="88"/>
      <c r="F138" s="42"/>
      <c r="G138" s="42"/>
      <c r="H138" s="46"/>
      <c r="I138" s="46"/>
      <c r="J138" s="46"/>
      <c r="K138" s="46"/>
      <c r="L138" s="46"/>
      <c r="M138" s="47"/>
      <c r="N138" s="34"/>
      <c r="O138" s="43"/>
      <c r="P138" s="44"/>
      <c r="Q138" s="45"/>
      <c r="R138" s="34"/>
      <c r="S138" s="22" t="str">
        <f>IF(ISBLANK('Ending Odometer'!M138),"",'Ending Odometer'!M138)</f>
        <v/>
      </c>
      <c r="T138" s="48"/>
      <c r="U138" s="28" t="str">
        <f>IF(ISBLANK('Ending Odometer'!M138),"",(('Bus Inventory'!Q138-'Bus Inventory'!T138)/'Ending Odometer'!H138))</f>
        <v/>
      </c>
      <c r="V138" s="15"/>
      <c r="W138" s="84"/>
    </row>
    <row r="139" spans="1:23" ht="15" customHeight="1" x14ac:dyDescent="0.25">
      <c r="A139" s="65" t="str">
        <f>IF(ISBLANK('Ending Odometer'!A139),"",'Ending Odometer'!A139)</f>
        <v/>
      </c>
      <c r="B139" s="54"/>
      <c r="C139" s="59" t="str">
        <f>IF(ISBLANK('Ending Odometer'!C139),"",'Ending Odometer'!C139)</f>
        <v/>
      </c>
      <c r="D139" s="54"/>
      <c r="E139" s="88"/>
      <c r="F139" s="42"/>
      <c r="G139" s="42"/>
      <c r="H139" s="46"/>
      <c r="I139" s="46"/>
      <c r="J139" s="46"/>
      <c r="K139" s="46"/>
      <c r="L139" s="46"/>
      <c r="M139" s="47"/>
      <c r="N139" s="34"/>
      <c r="O139" s="43"/>
      <c r="P139" s="44"/>
      <c r="Q139" s="45"/>
      <c r="R139" s="34"/>
      <c r="S139" s="22" t="str">
        <f>IF(ISBLANK('Ending Odometer'!M139),"",'Ending Odometer'!M139)</f>
        <v/>
      </c>
      <c r="T139" s="48"/>
      <c r="U139" s="28" t="str">
        <f>IF(ISBLANK('Ending Odometer'!M139),"",(('Bus Inventory'!Q139-'Bus Inventory'!T139)/'Ending Odometer'!H139))</f>
        <v/>
      </c>
      <c r="V139" s="15"/>
      <c r="W139" s="84"/>
    </row>
    <row r="140" spans="1:23" ht="15" customHeight="1" x14ac:dyDescent="0.25">
      <c r="A140" s="65" t="str">
        <f>IF(ISBLANK('Ending Odometer'!A140),"",'Ending Odometer'!A140)</f>
        <v/>
      </c>
      <c r="B140" s="54"/>
      <c r="C140" s="59" t="str">
        <f>IF(ISBLANK('Ending Odometer'!C140),"",'Ending Odometer'!C140)</f>
        <v/>
      </c>
      <c r="D140" s="54"/>
      <c r="E140" s="88"/>
      <c r="F140" s="42"/>
      <c r="G140" s="42"/>
      <c r="H140" s="46"/>
      <c r="I140" s="46"/>
      <c r="J140" s="46"/>
      <c r="K140" s="46"/>
      <c r="L140" s="46"/>
      <c r="M140" s="47"/>
      <c r="N140" s="34"/>
      <c r="O140" s="43"/>
      <c r="P140" s="44"/>
      <c r="Q140" s="45"/>
      <c r="R140" s="34"/>
      <c r="S140" s="22" t="str">
        <f>IF(ISBLANK('Ending Odometer'!M140),"",'Ending Odometer'!M140)</f>
        <v/>
      </c>
      <c r="T140" s="48"/>
      <c r="U140" s="28" t="str">
        <f>IF(ISBLANK('Ending Odometer'!M140),"",(('Bus Inventory'!Q140-'Bus Inventory'!T140)/'Ending Odometer'!H140))</f>
        <v/>
      </c>
      <c r="V140" s="15"/>
      <c r="W140" s="84"/>
    </row>
    <row r="141" spans="1:23" ht="15" customHeight="1" x14ac:dyDescent="0.25">
      <c r="A141" s="65" t="str">
        <f>IF(ISBLANK('Ending Odometer'!A141),"",'Ending Odometer'!A141)</f>
        <v/>
      </c>
      <c r="B141" s="54"/>
      <c r="C141" s="59" t="str">
        <f>IF(ISBLANK('Ending Odometer'!C141),"",'Ending Odometer'!C141)</f>
        <v/>
      </c>
      <c r="D141" s="54"/>
      <c r="E141" s="88"/>
      <c r="F141" s="42"/>
      <c r="G141" s="42"/>
      <c r="H141" s="46"/>
      <c r="I141" s="46"/>
      <c r="J141" s="46"/>
      <c r="K141" s="46"/>
      <c r="L141" s="46"/>
      <c r="M141" s="47"/>
      <c r="N141" s="34"/>
      <c r="O141" s="43"/>
      <c r="P141" s="44"/>
      <c r="Q141" s="45"/>
      <c r="R141" s="34"/>
      <c r="S141" s="22" t="str">
        <f>IF(ISBLANK('Ending Odometer'!M141),"",'Ending Odometer'!M141)</f>
        <v/>
      </c>
      <c r="T141" s="48"/>
      <c r="U141" s="28" t="str">
        <f>IF(ISBLANK('Ending Odometer'!M141),"",(('Bus Inventory'!Q141-'Bus Inventory'!T141)/'Ending Odometer'!H141))</f>
        <v/>
      </c>
      <c r="V141" s="15"/>
      <c r="W141" s="84"/>
    </row>
    <row r="142" spans="1:23" ht="15" customHeight="1" x14ac:dyDescent="0.25">
      <c r="A142" s="65" t="str">
        <f>IF(ISBLANK('Ending Odometer'!A142),"",'Ending Odometer'!A142)</f>
        <v/>
      </c>
      <c r="B142" s="54"/>
      <c r="C142" s="59" t="str">
        <f>IF(ISBLANK('Ending Odometer'!C142),"",'Ending Odometer'!C142)</f>
        <v/>
      </c>
      <c r="D142" s="54"/>
      <c r="E142" s="88"/>
      <c r="F142" s="42"/>
      <c r="G142" s="42"/>
      <c r="H142" s="46"/>
      <c r="I142" s="46"/>
      <c r="J142" s="46"/>
      <c r="K142" s="46"/>
      <c r="L142" s="46"/>
      <c r="M142" s="47"/>
      <c r="N142" s="34"/>
      <c r="O142" s="43"/>
      <c r="P142" s="44"/>
      <c r="Q142" s="45"/>
      <c r="R142" s="34"/>
      <c r="S142" s="22" t="str">
        <f>IF(ISBLANK('Ending Odometer'!M142),"",'Ending Odometer'!M142)</f>
        <v/>
      </c>
      <c r="T142" s="48"/>
      <c r="U142" s="28" t="str">
        <f>IF(ISBLANK('Ending Odometer'!M142),"",(('Bus Inventory'!Q142-'Bus Inventory'!T142)/'Ending Odometer'!H142))</f>
        <v/>
      </c>
      <c r="V142" s="15"/>
      <c r="W142" s="84"/>
    </row>
    <row r="143" spans="1:23" ht="15" customHeight="1" x14ac:dyDescent="0.25">
      <c r="A143" s="65" t="str">
        <f>IF(ISBLANK('Ending Odometer'!A143),"",'Ending Odometer'!A143)</f>
        <v/>
      </c>
      <c r="B143" s="54"/>
      <c r="C143" s="59" t="str">
        <f>IF(ISBLANK('Ending Odometer'!C143),"",'Ending Odometer'!C143)</f>
        <v/>
      </c>
      <c r="D143" s="54"/>
      <c r="E143" s="88"/>
      <c r="F143" s="42"/>
      <c r="G143" s="42"/>
      <c r="H143" s="46"/>
      <c r="I143" s="46"/>
      <c r="J143" s="46"/>
      <c r="K143" s="46"/>
      <c r="L143" s="46"/>
      <c r="M143" s="47"/>
      <c r="N143" s="34"/>
      <c r="O143" s="43"/>
      <c r="P143" s="44"/>
      <c r="Q143" s="45"/>
      <c r="R143" s="34"/>
      <c r="S143" s="22" t="str">
        <f>IF(ISBLANK('Ending Odometer'!M143),"",'Ending Odometer'!M143)</f>
        <v/>
      </c>
      <c r="T143" s="48"/>
      <c r="U143" s="28" t="str">
        <f>IF(ISBLANK('Ending Odometer'!M143),"",(('Bus Inventory'!Q143-'Bus Inventory'!T143)/'Ending Odometer'!H143))</f>
        <v/>
      </c>
      <c r="V143" s="15"/>
      <c r="W143" s="84"/>
    </row>
    <row r="144" spans="1:23" ht="15" customHeight="1" x14ac:dyDescent="0.25">
      <c r="A144" s="65" t="str">
        <f>IF(ISBLANK('Ending Odometer'!A144),"",'Ending Odometer'!A144)</f>
        <v/>
      </c>
      <c r="B144" s="54"/>
      <c r="C144" s="59" t="str">
        <f>IF(ISBLANK('Ending Odometer'!C144),"",'Ending Odometer'!C144)</f>
        <v/>
      </c>
      <c r="D144" s="54"/>
      <c r="E144" s="88"/>
      <c r="F144" s="42"/>
      <c r="G144" s="42"/>
      <c r="H144" s="46"/>
      <c r="I144" s="46"/>
      <c r="J144" s="46"/>
      <c r="K144" s="46"/>
      <c r="L144" s="46"/>
      <c r="M144" s="47"/>
      <c r="N144" s="34"/>
      <c r="O144" s="43"/>
      <c r="P144" s="44"/>
      <c r="Q144" s="45"/>
      <c r="R144" s="34"/>
      <c r="S144" s="22" t="str">
        <f>IF(ISBLANK('Ending Odometer'!M144),"",'Ending Odometer'!M144)</f>
        <v/>
      </c>
      <c r="T144" s="48"/>
      <c r="U144" s="28" t="str">
        <f>IF(ISBLANK('Ending Odometer'!M144),"",(('Bus Inventory'!Q144-'Bus Inventory'!T144)/'Ending Odometer'!H144))</f>
        <v/>
      </c>
      <c r="V144" s="15"/>
      <c r="W144" s="84"/>
    </row>
    <row r="145" spans="1:23" ht="15" customHeight="1" x14ac:dyDescent="0.25">
      <c r="A145" s="65" t="str">
        <f>IF(ISBLANK('Ending Odometer'!A145),"",'Ending Odometer'!A145)</f>
        <v/>
      </c>
      <c r="B145" s="54"/>
      <c r="C145" s="59" t="str">
        <f>IF(ISBLANK('Ending Odometer'!C145),"",'Ending Odometer'!C145)</f>
        <v/>
      </c>
      <c r="D145" s="54"/>
      <c r="E145" s="88"/>
      <c r="F145" s="42"/>
      <c r="G145" s="42"/>
      <c r="H145" s="46"/>
      <c r="I145" s="46"/>
      <c r="J145" s="46"/>
      <c r="K145" s="46"/>
      <c r="L145" s="46"/>
      <c r="M145" s="47"/>
      <c r="N145" s="34"/>
      <c r="O145" s="43"/>
      <c r="P145" s="44"/>
      <c r="Q145" s="45"/>
      <c r="R145" s="34"/>
      <c r="S145" s="22" t="str">
        <f>IF(ISBLANK('Ending Odometer'!M145),"",'Ending Odometer'!M145)</f>
        <v/>
      </c>
      <c r="T145" s="48"/>
      <c r="U145" s="28" t="str">
        <f>IF(ISBLANK('Ending Odometer'!M145),"",(('Bus Inventory'!Q145-'Bus Inventory'!T145)/'Ending Odometer'!H145))</f>
        <v/>
      </c>
      <c r="V145" s="15"/>
      <c r="W145" s="84"/>
    </row>
    <row r="146" spans="1:23" ht="15" customHeight="1" x14ac:dyDescent="0.25">
      <c r="A146" s="65" t="str">
        <f>IF(ISBLANK('Ending Odometer'!A146),"",'Ending Odometer'!A146)</f>
        <v/>
      </c>
      <c r="B146" s="54"/>
      <c r="C146" s="59" t="str">
        <f>IF(ISBLANK('Ending Odometer'!C146),"",'Ending Odometer'!C146)</f>
        <v/>
      </c>
      <c r="D146" s="54"/>
      <c r="E146" s="88"/>
      <c r="F146" s="42"/>
      <c r="G146" s="42"/>
      <c r="H146" s="46"/>
      <c r="I146" s="46"/>
      <c r="J146" s="46"/>
      <c r="K146" s="46"/>
      <c r="L146" s="46"/>
      <c r="M146" s="47"/>
      <c r="N146" s="34"/>
      <c r="O146" s="43"/>
      <c r="P146" s="44"/>
      <c r="Q146" s="45"/>
      <c r="R146" s="34"/>
      <c r="S146" s="22" t="str">
        <f>IF(ISBLANK('Ending Odometer'!M146),"",'Ending Odometer'!M146)</f>
        <v/>
      </c>
      <c r="T146" s="48"/>
      <c r="U146" s="28" t="str">
        <f>IF(ISBLANK('Ending Odometer'!M146),"",(('Bus Inventory'!Q146-'Bus Inventory'!T146)/'Ending Odometer'!H146))</f>
        <v/>
      </c>
      <c r="V146" s="15"/>
      <c r="W146" s="84"/>
    </row>
    <row r="147" spans="1:23" ht="15" customHeight="1" x14ac:dyDescent="0.25">
      <c r="A147" s="65" t="str">
        <f>IF(ISBLANK('Ending Odometer'!A147),"",'Ending Odometer'!A147)</f>
        <v/>
      </c>
      <c r="B147" s="54"/>
      <c r="C147" s="59" t="str">
        <f>IF(ISBLANK('Ending Odometer'!C147),"",'Ending Odometer'!C147)</f>
        <v/>
      </c>
      <c r="D147" s="54"/>
      <c r="E147" s="88"/>
      <c r="F147" s="42"/>
      <c r="G147" s="42"/>
      <c r="H147" s="46"/>
      <c r="I147" s="46"/>
      <c r="J147" s="46"/>
      <c r="K147" s="46"/>
      <c r="L147" s="46"/>
      <c r="M147" s="47"/>
      <c r="N147" s="34"/>
      <c r="O147" s="43"/>
      <c r="P147" s="44"/>
      <c r="Q147" s="45"/>
      <c r="R147" s="34"/>
      <c r="S147" s="22" t="str">
        <f>IF(ISBLANK('Ending Odometer'!M147),"",'Ending Odometer'!M147)</f>
        <v/>
      </c>
      <c r="T147" s="48"/>
      <c r="U147" s="28" t="str">
        <f>IF(ISBLANK('Ending Odometer'!M147),"",(('Bus Inventory'!Q147-'Bus Inventory'!T147)/'Ending Odometer'!H147))</f>
        <v/>
      </c>
      <c r="V147" s="15"/>
      <c r="W147" s="84"/>
    </row>
    <row r="148" spans="1:23" ht="15" customHeight="1" x14ac:dyDescent="0.25">
      <c r="A148" s="65" t="str">
        <f>IF(ISBLANK('Ending Odometer'!A148),"",'Ending Odometer'!A148)</f>
        <v/>
      </c>
      <c r="B148" s="54"/>
      <c r="C148" s="59" t="str">
        <f>IF(ISBLANK('Ending Odometer'!C148),"",'Ending Odometer'!C148)</f>
        <v/>
      </c>
      <c r="D148" s="54"/>
      <c r="E148" s="88"/>
      <c r="F148" s="42"/>
      <c r="G148" s="42"/>
      <c r="H148" s="46"/>
      <c r="I148" s="46"/>
      <c r="J148" s="46"/>
      <c r="K148" s="46"/>
      <c r="L148" s="46"/>
      <c r="M148" s="47"/>
      <c r="N148" s="34"/>
      <c r="O148" s="43"/>
      <c r="P148" s="44"/>
      <c r="Q148" s="45"/>
      <c r="R148" s="34"/>
      <c r="S148" s="22" t="str">
        <f>IF(ISBLANK('Ending Odometer'!M148),"",'Ending Odometer'!M148)</f>
        <v/>
      </c>
      <c r="T148" s="48"/>
      <c r="U148" s="28" t="str">
        <f>IF(ISBLANK('Ending Odometer'!M148),"",(('Bus Inventory'!Q148-'Bus Inventory'!T148)/'Ending Odometer'!H148))</f>
        <v/>
      </c>
      <c r="V148" s="15"/>
      <c r="W148" s="84"/>
    </row>
    <row r="149" spans="1:23" ht="15" customHeight="1" x14ac:dyDescent="0.25">
      <c r="A149" s="65" t="str">
        <f>IF(ISBLANK('Ending Odometer'!A149),"",'Ending Odometer'!A149)</f>
        <v/>
      </c>
      <c r="B149" s="54"/>
      <c r="C149" s="59" t="str">
        <f>IF(ISBLANK('Ending Odometer'!C149),"",'Ending Odometer'!C149)</f>
        <v/>
      </c>
      <c r="D149" s="54"/>
      <c r="E149" s="88"/>
      <c r="F149" s="42"/>
      <c r="G149" s="42"/>
      <c r="H149" s="46"/>
      <c r="I149" s="46"/>
      <c r="J149" s="46"/>
      <c r="K149" s="46"/>
      <c r="L149" s="46"/>
      <c r="M149" s="47"/>
      <c r="N149" s="34"/>
      <c r="O149" s="43"/>
      <c r="P149" s="44"/>
      <c r="Q149" s="45"/>
      <c r="R149" s="34"/>
      <c r="S149" s="22" t="str">
        <f>IF(ISBLANK('Ending Odometer'!M149),"",'Ending Odometer'!M149)</f>
        <v/>
      </c>
      <c r="T149" s="48"/>
      <c r="U149" s="28" t="str">
        <f>IF(ISBLANK('Ending Odometer'!M149),"",(('Bus Inventory'!Q149-'Bus Inventory'!T149)/'Ending Odometer'!H149))</f>
        <v/>
      </c>
      <c r="V149" s="15"/>
      <c r="W149" s="84"/>
    </row>
    <row r="150" spans="1:23" ht="15" customHeight="1" x14ac:dyDescent="0.25">
      <c r="A150" s="65" t="str">
        <f>IF(ISBLANK('Ending Odometer'!A150),"",'Ending Odometer'!A150)</f>
        <v/>
      </c>
      <c r="B150" s="54"/>
      <c r="C150" s="59" t="str">
        <f>IF(ISBLANK('Ending Odometer'!C150),"",'Ending Odometer'!C150)</f>
        <v/>
      </c>
      <c r="D150" s="54"/>
      <c r="E150" s="88"/>
      <c r="F150" s="42"/>
      <c r="G150" s="42"/>
      <c r="H150" s="46"/>
      <c r="I150" s="46"/>
      <c r="J150" s="46"/>
      <c r="K150" s="46"/>
      <c r="L150" s="46"/>
      <c r="M150" s="47"/>
      <c r="N150" s="34"/>
      <c r="O150" s="43"/>
      <c r="P150" s="44"/>
      <c r="Q150" s="45"/>
      <c r="R150" s="34"/>
      <c r="S150" s="22" t="str">
        <f>IF(ISBLANK('Ending Odometer'!M150),"",'Ending Odometer'!M150)</f>
        <v/>
      </c>
      <c r="T150" s="48"/>
      <c r="U150" s="28" t="str">
        <f>IF(ISBLANK('Ending Odometer'!M150),"",(('Bus Inventory'!Q150-'Bus Inventory'!T150)/'Ending Odometer'!H150))</f>
        <v/>
      </c>
      <c r="V150" s="15"/>
      <c r="W150" s="84"/>
    </row>
    <row r="151" spans="1:23" ht="15" customHeight="1" x14ac:dyDescent="0.25">
      <c r="A151" s="65" t="str">
        <f>IF(ISBLANK('Ending Odometer'!A151),"",'Ending Odometer'!A151)</f>
        <v/>
      </c>
      <c r="B151" s="54"/>
      <c r="C151" s="59" t="str">
        <f>IF(ISBLANK('Ending Odometer'!C151),"",'Ending Odometer'!C151)</f>
        <v/>
      </c>
      <c r="D151" s="54"/>
      <c r="E151" s="88"/>
      <c r="F151" s="42"/>
      <c r="G151" s="42"/>
      <c r="H151" s="46"/>
      <c r="I151" s="46"/>
      <c r="J151" s="46"/>
      <c r="K151" s="46"/>
      <c r="L151" s="46"/>
      <c r="M151" s="47"/>
      <c r="N151" s="34"/>
      <c r="O151" s="43"/>
      <c r="P151" s="44"/>
      <c r="Q151" s="45"/>
      <c r="R151" s="34"/>
      <c r="S151" s="22" t="str">
        <f>IF(ISBLANK('Ending Odometer'!M151),"",'Ending Odometer'!M151)</f>
        <v/>
      </c>
      <c r="T151" s="48"/>
      <c r="U151" s="28" t="str">
        <f>IF(ISBLANK('Ending Odometer'!M151),"",(('Bus Inventory'!Q151-'Bus Inventory'!T151)/'Ending Odometer'!H151))</f>
        <v/>
      </c>
      <c r="V151" s="15"/>
      <c r="W151" s="84"/>
    </row>
    <row r="152" spans="1:23" ht="15" customHeight="1" x14ac:dyDescent="0.25">
      <c r="A152" s="65" t="str">
        <f>IF(ISBLANK('Ending Odometer'!A152),"",'Ending Odometer'!A152)</f>
        <v/>
      </c>
      <c r="B152" s="54"/>
      <c r="C152" s="59" t="str">
        <f>IF(ISBLANK('Ending Odometer'!C152),"",'Ending Odometer'!C152)</f>
        <v/>
      </c>
      <c r="D152" s="54"/>
      <c r="E152" s="88"/>
      <c r="F152" s="42"/>
      <c r="G152" s="42"/>
      <c r="H152" s="46"/>
      <c r="I152" s="46"/>
      <c r="J152" s="46"/>
      <c r="K152" s="46"/>
      <c r="L152" s="46"/>
      <c r="M152" s="47"/>
      <c r="N152" s="34"/>
      <c r="O152" s="43"/>
      <c r="P152" s="44"/>
      <c r="Q152" s="45"/>
      <c r="R152" s="34"/>
      <c r="S152" s="22" t="str">
        <f>IF(ISBLANK('Ending Odometer'!M152),"",'Ending Odometer'!M152)</f>
        <v/>
      </c>
      <c r="T152" s="48"/>
      <c r="U152" s="28" t="str">
        <f>IF(ISBLANK('Ending Odometer'!M152),"",(('Bus Inventory'!Q152-'Bus Inventory'!T152)/'Ending Odometer'!H152))</f>
        <v/>
      </c>
      <c r="V152" s="15"/>
      <c r="W152" s="84"/>
    </row>
    <row r="153" spans="1:23" ht="15" customHeight="1" x14ac:dyDescent="0.25">
      <c r="A153" s="65" t="str">
        <f>IF(ISBLANK('Ending Odometer'!A153),"",'Ending Odometer'!A153)</f>
        <v/>
      </c>
      <c r="B153" s="54"/>
      <c r="C153" s="59" t="str">
        <f>IF(ISBLANK('Ending Odometer'!C153),"",'Ending Odometer'!C153)</f>
        <v/>
      </c>
      <c r="D153" s="54"/>
      <c r="E153" s="88"/>
      <c r="F153" s="42"/>
      <c r="G153" s="42"/>
      <c r="H153" s="46"/>
      <c r="I153" s="46"/>
      <c r="J153" s="46"/>
      <c r="K153" s="46"/>
      <c r="L153" s="46"/>
      <c r="M153" s="47"/>
      <c r="N153" s="34"/>
      <c r="O153" s="43"/>
      <c r="P153" s="44"/>
      <c r="Q153" s="45"/>
      <c r="R153" s="34"/>
      <c r="S153" s="22" t="str">
        <f>IF(ISBLANK('Ending Odometer'!M153),"",'Ending Odometer'!M153)</f>
        <v/>
      </c>
      <c r="T153" s="48"/>
      <c r="U153" s="28" t="str">
        <f>IF(ISBLANK('Ending Odometer'!M153),"",(('Bus Inventory'!Q153-'Bus Inventory'!T153)/'Ending Odometer'!H153))</f>
        <v/>
      </c>
      <c r="V153" s="15"/>
      <c r="W153" s="84"/>
    </row>
    <row r="154" spans="1:23" ht="15" customHeight="1" x14ac:dyDescent="0.25">
      <c r="A154" s="65" t="str">
        <f>IF(ISBLANK('Ending Odometer'!A154),"",'Ending Odometer'!A154)</f>
        <v/>
      </c>
      <c r="B154" s="54"/>
      <c r="C154" s="59" t="str">
        <f>IF(ISBLANK('Ending Odometer'!C154),"",'Ending Odometer'!C154)</f>
        <v/>
      </c>
      <c r="D154" s="54"/>
      <c r="E154" s="88"/>
      <c r="F154" s="42"/>
      <c r="G154" s="42"/>
      <c r="H154" s="46"/>
      <c r="I154" s="46"/>
      <c r="J154" s="46"/>
      <c r="K154" s="46"/>
      <c r="L154" s="46"/>
      <c r="M154" s="47"/>
      <c r="N154" s="34"/>
      <c r="O154" s="43"/>
      <c r="P154" s="44"/>
      <c r="Q154" s="45"/>
      <c r="R154" s="34"/>
      <c r="S154" s="22" t="str">
        <f>IF(ISBLANK('Ending Odometer'!M154),"",'Ending Odometer'!M154)</f>
        <v/>
      </c>
      <c r="T154" s="48"/>
      <c r="U154" s="28" t="str">
        <f>IF(ISBLANK('Ending Odometer'!M154),"",(('Bus Inventory'!Q154-'Bus Inventory'!T154)/'Ending Odometer'!H154))</f>
        <v/>
      </c>
      <c r="V154" s="15"/>
      <c r="W154" s="84"/>
    </row>
    <row r="155" spans="1:23" ht="15" customHeight="1" x14ac:dyDescent="0.25">
      <c r="A155" s="65" t="str">
        <f>IF(ISBLANK('Ending Odometer'!A155),"",'Ending Odometer'!A155)</f>
        <v/>
      </c>
      <c r="B155" s="54"/>
      <c r="C155" s="59" t="str">
        <f>IF(ISBLANK('Ending Odometer'!C155),"",'Ending Odometer'!C155)</f>
        <v/>
      </c>
      <c r="D155" s="54"/>
      <c r="E155" s="88"/>
      <c r="F155" s="42"/>
      <c r="G155" s="42"/>
      <c r="H155" s="46"/>
      <c r="I155" s="46"/>
      <c r="J155" s="46"/>
      <c r="K155" s="46"/>
      <c r="L155" s="46"/>
      <c r="M155" s="47"/>
      <c r="N155" s="34"/>
      <c r="O155" s="43"/>
      <c r="P155" s="44"/>
      <c r="Q155" s="45"/>
      <c r="R155" s="34"/>
      <c r="S155" s="22" t="str">
        <f>IF(ISBLANK('Ending Odometer'!M155),"",'Ending Odometer'!M155)</f>
        <v/>
      </c>
      <c r="T155" s="48"/>
      <c r="U155" s="28" t="str">
        <f>IF(ISBLANK('Ending Odometer'!M155),"",(('Bus Inventory'!Q155-'Bus Inventory'!T155)/'Ending Odometer'!H155))</f>
        <v/>
      </c>
      <c r="V155" s="15"/>
      <c r="W155" s="84"/>
    </row>
    <row r="156" spans="1:23" ht="15" customHeight="1" x14ac:dyDescent="0.25">
      <c r="A156" s="65" t="str">
        <f>IF(ISBLANK('Ending Odometer'!A156),"",'Ending Odometer'!A156)</f>
        <v/>
      </c>
      <c r="B156" s="54"/>
      <c r="C156" s="59" t="str">
        <f>IF(ISBLANK('Ending Odometer'!C156),"",'Ending Odometer'!C156)</f>
        <v/>
      </c>
      <c r="D156" s="54"/>
      <c r="E156" s="88"/>
      <c r="F156" s="42"/>
      <c r="G156" s="42"/>
      <c r="H156" s="46"/>
      <c r="I156" s="46"/>
      <c r="J156" s="46"/>
      <c r="K156" s="46"/>
      <c r="L156" s="46"/>
      <c r="M156" s="47"/>
      <c r="N156" s="34"/>
      <c r="O156" s="43"/>
      <c r="P156" s="44"/>
      <c r="Q156" s="45"/>
      <c r="R156" s="34"/>
      <c r="S156" s="22" t="str">
        <f>IF(ISBLANK('Ending Odometer'!M156),"",'Ending Odometer'!M156)</f>
        <v/>
      </c>
      <c r="T156" s="48"/>
      <c r="U156" s="28" t="str">
        <f>IF(ISBLANK('Ending Odometer'!M156),"",(('Bus Inventory'!Q156-'Bus Inventory'!T156)/'Ending Odometer'!H156))</f>
        <v/>
      </c>
      <c r="V156" s="15"/>
      <c r="W156" s="84"/>
    </row>
    <row r="157" spans="1:23" ht="15" customHeight="1" x14ac:dyDescent="0.25">
      <c r="A157" s="65" t="str">
        <f>IF(ISBLANK('Ending Odometer'!A157),"",'Ending Odometer'!A157)</f>
        <v/>
      </c>
      <c r="B157" s="54"/>
      <c r="C157" s="59" t="str">
        <f>IF(ISBLANK('Ending Odometer'!C157),"",'Ending Odometer'!C157)</f>
        <v/>
      </c>
      <c r="D157" s="54"/>
      <c r="E157" s="88"/>
      <c r="F157" s="42"/>
      <c r="G157" s="42"/>
      <c r="H157" s="46"/>
      <c r="I157" s="46"/>
      <c r="J157" s="46"/>
      <c r="K157" s="46"/>
      <c r="L157" s="46"/>
      <c r="M157" s="47"/>
      <c r="N157" s="34"/>
      <c r="O157" s="43"/>
      <c r="P157" s="44"/>
      <c r="Q157" s="45"/>
      <c r="R157" s="34"/>
      <c r="S157" s="22" t="str">
        <f>IF(ISBLANK('Ending Odometer'!M157),"",'Ending Odometer'!M157)</f>
        <v/>
      </c>
      <c r="T157" s="48"/>
      <c r="U157" s="28" t="str">
        <f>IF(ISBLANK('Ending Odometer'!M157),"",(('Bus Inventory'!Q157-'Bus Inventory'!T157)/'Ending Odometer'!H157))</f>
        <v/>
      </c>
      <c r="V157" s="15"/>
      <c r="W157" s="84"/>
    </row>
    <row r="158" spans="1:23" ht="15" customHeight="1" x14ac:dyDescent="0.25">
      <c r="A158" s="65" t="str">
        <f>IF(ISBLANK('Ending Odometer'!A158),"",'Ending Odometer'!A158)</f>
        <v/>
      </c>
      <c r="B158" s="54"/>
      <c r="C158" s="59" t="str">
        <f>IF(ISBLANK('Ending Odometer'!C158),"",'Ending Odometer'!C158)</f>
        <v/>
      </c>
      <c r="D158" s="54"/>
      <c r="E158" s="88"/>
      <c r="F158" s="42"/>
      <c r="G158" s="42"/>
      <c r="H158" s="46"/>
      <c r="I158" s="46"/>
      <c r="J158" s="46"/>
      <c r="K158" s="46"/>
      <c r="L158" s="46"/>
      <c r="M158" s="47"/>
      <c r="N158" s="34"/>
      <c r="O158" s="43"/>
      <c r="P158" s="44"/>
      <c r="Q158" s="45"/>
      <c r="R158" s="34"/>
      <c r="S158" s="22" t="str">
        <f>IF(ISBLANK('Ending Odometer'!M158),"",'Ending Odometer'!M158)</f>
        <v/>
      </c>
      <c r="T158" s="48"/>
      <c r="U158" s="28" t="str">
        <f>IF(ISBLANK('Ending Odometer'!M158),"",(('Bus Inventory'!Q158-'Bus Inventory'!T158)/'Ending Odometer'!H158))</f>
        <v/>
      </c>
      <c r="V158" s="15"/>
      <c r="W158" s="84"/>
    </row>
    <row r="159" spans="1:23" ht="15" customHeight="1" x14ac:dyDescent="0.25">
      <c r="A159" s="65" t="str">
        <f>IF(ISBLANK('Ending Odometer'!A159),"",'Ending Odometer'!A159)</f>
        <v/>
      </c>
      <c r="B159" s="54"/>
      <c r="C159" s="59" t="str">
        <f>IF(ISBLANK('Ending Odometer'!C159),"",'Ending Odometer'!C159)</f>
        <v/>
      </c>
      <c r="D159" s="54"/>
      <c r="E159" s="88"/>
      <c r="F159" s="42"/>
      <c r="G159" s="42"/>
      <c r="H159" s="46"/>
      <c r="I159" s="46"/>
      <c r="J159" s="46"/>
      <c r="K159" s="46"/>
      <c r="L159" s="46"/>
      <c r="M159" s="47"/>
      <c r="N159" s="34"/>
      <c r="O159" s="43"/>
      <c r="P159" s="44"/>
      <c r="Q159" s="45"/>
      <c r="R159" s="34"/>
      <c r="S159" s="22" t="str">
        <f>IF(ISBLANK('Ending Odometer'!M159),"",'Ending Odometer'!M159)</f>
        <v/>
      </c>
      <c r="T159" s="48"/>
      <c r="U159" s="28" t="str">
        <f>IF(ISBLANK('Ending Odometer'!M159),"",(('Bus Inventory'!Q159-'Bus Inventory'!T159)/'Ending Odometer'!H159))</f>
        <v/>
      </c>
      <c r="V159" s="15"/>
      <c r="W159" s="84"/>
    </row>
    <row r="160" spans="1:23" ht="15" customHeight="1" x14ac:dyDescent="0.25">
      <c r="A160" s="65" t="str">
        <f>IF(ISBLANK('Ending Odometer'!A160),"",'Ending Odometer'!A160)</f>
        <v/>
      </c>
      <c r="B160" s="54"/>
      <c r="C160" s="59" t="str">
        <f>IF(ISBLANK('Ending Odometer'!C160),"",'Ending Odometer'!C160)</f>
        <v/>
      </c>
      <c r="D160" s="54"/>
      <c r="E160" s="88"/>
      <c r="F160" s="42"/>
      <c r="G160" s="42"/>
      <c r="H160" s="46"/>
      <c r="I160" s="46"/>
      <c r="J160" s="46"/>
      <c r="K160" s="46"/>
      <c r="L160" s="46"/>
      <c r="M160" s="47"/>
      <c r="N160" s="34"/>
      <c r="O160" s="43"/>
      <c r="P160" s="44"/>
      <c r="Q160" s="45"/>
      <c r="R160" s="34"/>
      <c r="S160" s="22" t="str">
        <f>IF(ISBLANK('Ending Odometer'!M160),"",'Ending Odometer'!M160)</f>
        <v/>
      </c>
      <c r="T160" s="48"/>
      <c r="U160" s="28" t="str">
        <f>IF(ISBLANK('Ending Odometer'!M160),"",(('Bus Inventory'!Q160-'Bus Inventory'!T160)/'Ending Odometer'!H160))</f>
        <v/>
      </c>
      <c r="V160" s="15"/>
      <c r="W160" s="84"/>
    </row>
    <row r="161" spans="1:23" ht="15" customHeight="1" x14ac:dyDescent="0.25">
      <c r="A161" s="65" t="str">
        <f>IF(ISBLANK('Ending Odometer'!A161),"",'Ending Odometer'!A161)</f>
        <v/>
      </c>
      <c r="B161" s="54"/>
      <c r="C161" s="59" t="str">
        <f>IF(ISBLANK('Ending Odometer'!C161),"",'Ending Odometer'!C161)</f>
        <v/>
      </c>
      <c r="D161" s="54"/>
      <c r="E161" s="88"/>
      <c r="F161" s="42"/>
      <c r="G161" s="42"/>
      <c r="H161" s="46"/>
      <c r="I161" s="46"/>
      <c r="J161" s="46"/>
      <c r="K161" s="46"/>
      <c r="L161" s="46"/>
      <c r="M161" s="47"/>
      <c r="N161" s="34"/>
      <c r="O161" s="43"/>
      <c r="P161" s="44"/>
      <c r="Q161" s="45"/>
      <c r="R161" s="34"/>
      <c r="S161" s="22" t="str">
        <f>IF(ISBLANK('Ending Odometer'!M161),"",'Ending Odometer'!M161)</f>
        <v/>
      </c>
      <c r="T161" s="48"/>
      <c r="U161" s="28" t="str">
        <f>IF(ISBLANK('Ending Odometer'!M161),"",(('Bus Inventory'!Q161-'Bus Inventory'!T161)/'Ending Odometer'!H161))</f>
        <v/>
      </c>
      <c r="V161" s="15"/>
      <c r="W161" s="84"/>
    </row>
    <row r="162" spans="1:23" ht="15" customHeight="1" x14ac:dyDescent="0.25">
      <c r="A162" s="65" t="str">
        <f>IF(ISBLANK('Ending Odometer'!A162),"",'Ending Odometer'!A162)</f>
        <v/>
      </c>
      <c r="B162" s="54"/>
      <c r="C162" s="59" t="str">
        <f>IF(ISBLANK('Ending Odometer'!C162),"",'Ending Odometer'!C162)</f>
        <v/>
      </c>
      <c r="D162" s="54"/>
      <c r="E162" s="88"/>
      <c r="F162" s="42"/>
      <c r="G162" s="42"/>
      <c r="H162" s="46"/>
      <c r="I162" s="46"/>
      <c r="J162" s="46"/>
      <c r="K162" s="46"/>
      <c r="L162" s="46"/>
      <c r="M162" s="47"/>
      <c r="N162" s="34"/>
      <c r="O162" s="43"/>
      <c r="P162" s="44"/>
      <c r="Q162" s="45"/>
      <c r="R162" s="34"/>
      <c r="S162" s="22" t="str">
        <f>IF(ISBLANK('Ending Odometer'!M162),"",'Ending Odometer'!M162)</f>
        <v/>
      </c>
      <c r="T162" s="48"/>
      <c r="U162" s="28" t="str">
        <f>IF(ISBLANK('Ending Odometer'!M162),"",(('Bus Inventory'!Q162-'Bus Inventory'!T162)/'Ending Odometer'!H162))</f>
        <v/>
      </c>
      <c r="V162" s="15"/>
      <c r="W162" s="84"/>
    </row>
    <row r="163" spans="1:23" ht="15" customHeight="1" x14ac:dyDescent="0.25">
      <c r="A163" s="65" t="str">
        <f>IF(ISBLANK('Ending Odometer'!A163),"",'Ending Odometer'!A163)</f>
        <v/>
      </c>
      <c r="B163" s="54"/>
      <c r="C163" s="59" t="str">
        <f>IF(ISBLANK('Ending Odometer'!C163),"",'Ending Odometer'!C163)</f>
        <v/>
      </c>
      <c r="D163" s="54"/>
      <c r="E163" s="88"/>
      <c r="F163" s="42"/>
      <c r="G163" s="42"/>
      <c r="H163" s="46"/>
      <c r="I163" s="46"/>
      <c r="J163" s="46"/>
      <c r="K163" s="46"/>
      <c r="L163" s="46"/>
      <c r="M163" s="47"/>
      <c r="N163" s="34"/>
      <c r="O163" s="43"/>
      <c r="P163" s="44"/>
      <c r="Q163" s="45"/>
      <c r="R163" s="34"/>
      <c r="S163" s="22" t="str">
        <f>IF(ISBLANK('Ending Odometer'!M163),"",'Ending Odometer'!M163)</f>
        <v/>
      </c>
      <c r="T163" s="48"/>
      <c r="U163" s="28" t="str">
        <f>IF(ISBLANK('Ending Odometer'!M163),"",(('Bus Inventory'!Q163-'Bus Inventory'!T163)/'Ending Odometer'!H163))</f>
        <v/>
      </c>
      <c r="V163" s="15"/>
      <c r="W163" s="84"/>
    </row>
    <row r="164" spans="1:23" ht="15" customHeight="1" x14ac:dyDescent="0.25">
      <c r="A164" s="65" t="str">
        <f>IF(ISBLANK('Ending Odometer'!A164),"",'Ending Odometer'!A164)</f>
        <v/>
      </c>
      <c r="B164" s="54"/>
      <c r="C164" s="59" t="str">
        <f>IF(ISBLANK('Ending Odometer'!C164),"",'Ending Odometer'!C164)</f>
        <v/>
      </c>
      <c r="D164" s="54"/>
      <c r="E164" s="88"/>
      <c r="F164" s="42"/>
      <c r="G164" s="42"/>
      <c r="H164" s="46"/>
      <c r="I164" s="46"/>
      <c r="J164" s="46"/>
      <c r="K164" s="46"/>
      <c r="L164" s="46"/>
      <c r="M164" s="47"/>
      <c r="N164" s="34"/>
      <c r="O164" s="43"/>
      <c r="P164" s="44"/>
      <c r="Q164" s="45"/>
      <c r="R164" s="34"/>
      <c r="S164" s="22" t="str">
        <f>IF(ISBLANK('Ending Odometer'!M164),"",'Ending Odometer'!M164)</f>
        <v/>
      </c>
      <c r="T164" s="48"/>
      <c r="U164" s="28" t="str">
        <f>IF(ISBLANK('Ending Odometer'!M164),"",(('Bus Inventory'!Q164-'Bus Inventory'!T164)/'Ending Odometer'!H164))</f>
        <v/>
      </c>
      <c r="V164" s="15"/>
      <c r="W164" s="84"/>
    </row>
    <row r="165" spans="1:23" ht="15" customHeight="1" x14ac:dyDescent="0.25">
      <c r="A165" s="65" t="str">
        <f>IF(ISBLANK('Ending Odometer'!A165),"",'Ending Odometer'!A165)</f>
        <v/>
      </c>
      <c r="B165" s="54"/>
      <c r="C165" s="59" t="str">
        <f>IF(ISBLANK('Ending Odometer'!C165),"",'Ending Odometer'!C165)</f>
        <v/>
      </c>
      <c r="D165" s="54"/>
      <c r="E165" s="88"/>
      <c r="F165" s="42"/>
      <c r="G165" s="42"/>
      <c r="H165" s="46"/>
      <c r="I165" s="46"/>
      <c r="J165" s="46"/>
      <c r="K165" s="46"/>
      <c r="L165" s="46"/>
      <c r="M165" s="47"/>
      <c r="N165" s="34"/>
      <c r="O165" s="43"/>
      <c r="P165" s="44"/>
      <c r="Q165" s="45"/>
      <c r="R165" s="34"/>
      <c r="S165" s="22" t="str">
        <f>IF(ISBLANK('Ending Odometer'!M165),"",'Ending Odometer'!M165)</f>
        <v/>
      </c>
      <c r="T165" s="48"/>
      <c r="U165" s="28" t="str">
        <f>IF(ISBLANK('Ending Odometer'!M165),"",(('Bus Inventory'!Q165-'Bus Inventory'!T165)/'Ending Odometer'!H165))</f>
        <v/>
      </c>
      <c r="V165" s="15"/>
      <c r="W165" s="84"/>
    </row>
    <row r="166" spans="1:23" ht="15" customHeight="1" x14ac:dyDescent="0.25">
      <c r="A166" s="65" t="str">
        <f>IF(ISBLANK('Ending Odometer'!A166),"",'Ending Odometer'!A166)</f>
        <v/>
      </c>
      <c r="B166" s="54"/>
      <c r="C166" s="59" t="str">
        <f>IF(ISBLANK('Ending Odometer'!C166),"",'Ending Odometer'!C166)</f>
        <v/>
      </c>
      <c r="D166" s="54"/>
      <c r="E166" s="88"/>
      <c r="F166" s="42"/>
      <c r="G166" s="42"/>
      <c r="H166" s="46"/>
      <c r="I166" s="46"/>
      <c r="J166" s="46"/>
      <c r="K166" s="46"/>
      <c r="L166" s="46"/>
      <c r="M166" s="47"/>
      <c r="N166" s="34"/>
      <c r="O166" s="43"/>
      <c r="P166" s="44"/>
      <c r="Q166" s="45"/>
      <c r="R166" s="34"/>
      <c r="S166" s="22" t="str">
        <f>IF(ISBLANK('Ending Odometer'!M166),"",'Ending Odometer'!M166)</f>
        <v/>
      </c>
      <c r="T166" s="48"/>
      <c r="U166" s="28" t="str">
        <f>IF(ISBLANK('Ending Odometer'!M166),"",(('Bus Inventory'!Q166-'Bus Inventory'!T166)/'Ending Odometer'!H166))</f>
        <v/>
      </c>
      <c r="V166" s="15"/>
      <c r="W166" s="84"/>
    </row>
    <row r="167" spans="1:23" ht="15" customHeight="1" x14ac:dyDescent="0.25">
      <c r="A167" s="65" t="str">
        <f>IF(ISBLANK('Ending Odometer'!A167),"",'Ending Odometer'!A167)</f>
        <v/>
      </c>
      <c r="B167" s="54"/>
      <c r="C167" s="59" t="str">
        <f>IF(ISBLANK('Ending Odometer'!C167),"",'Ending Odometer'!C167)</f>
        <v/>
      </c>
      <c r="D167" s="54"/>
      <c r="E167" s="88"/>
      <c r="F167" s="42"/>
      <c r="G167" s="42"/>
      <c r="H167" s="46"/>
      <c r="I167" s="46"/>
      <c r="J167" s="46"/>
      <c r="K167" s="46"/>
      <c r="L167" s="46"/>
      <c r="M167" s="47"/>
      <c r="N167" s="34"/>
      <c r="O167" s="43"/>
      <c r="P167" s="44"/>
      <c r="Q167" s="45"/>
      <c r="R167" s="34"/>
      <c r="S167" s="22" t="str">
        <f>IF(ISBLANK('Ending Odometer'!M167),"",'Ending Odometer'!M167)</f>
        <v/>
      </c>
      <c r="T167" s="48"/>
      <c r="U167" s="28" t="str">
        <f>IF(ISBLANK('Ending Odometer'!M167),"",(('Bus Inventory'!Q167-'Bus Inventory'!T167)/'Ending Odometer'!H167))</f>
        <v/>
      </c>
      <c r="V167" s="15"/>
      <c r="W167" s="84"/>
    </row>
    <row r="168" spans="1:23" ht="15" customHeight="1" x14ac:dyDescent="0.25">
      <c r="A168" s="65" t="str">
        <f>IF(ISBLANK('Ending Odometer'!A168),"",'Ending Odometer'!A168)</f>
        <v/>
      </c>
      <c r="B168" s="54"/>
      <c r="C168" s="59" t="str">
        <f>IF(ISBLANK('Ending Odometer'!C168),"",'Ending Odometer'!C168)</f>
        <v/>
      </c>
      <c r="D168" s="54"/>
      <c r="E168" s="88"/>
      <c r="F168" s="42"/>
      <c r="G168" s="42"/>
      <c r="H168" s="46"/>
      <c r="I168" s="46"/>
      <c r="J168" s="46"/>
      <c r="K168" s="46"/>
      <c r="L168" s="46"/>
      <c r="M168" s="47"/>
      <c r="N168" s="34"/>
      <c r="O168" s="43"/>
      <c r="P168" s="44"/>
      <c r="Q168" s="45"/>
      <c r="R168" s="34"/>
      <c r="S168" s="22" t="str">
        <f>IF(ISBLANK('Ending Odometer'!M168),"",'Ending Odometer'!M168)</f>
        <v/>
      </c>
      <c r="T168" s="48"/>
      <c r="U168" s="28" t="str">
        <f>IF(ISBLANK('Ending Odometer'!M168),"",(('Bus Inventory'!Q168-'Bus Inventory'!T168)/'Ending Odometer'!H168))</f>
        <v/>
      </c>
      <c r="V168" s="15"/>
      <c r="W168" s="84"/>
    </row>
    <row r="169" spans="1:23" ht="15" customHeight="1" x14ac:dyDescent="0.25">
      <c r="A169" s="65" t="str">
        <f>IF(ISBLANK('Ending Odometer'!A169),"",'Ending Odometer'!A169)</f>
        <v/>
      </c>
      <c r="B169" s="54"/>
      <c r="C169" s="59" t="str">
        <f>IF(ISBLANK('Ending Odometer'!C169),"",'Ending Odometer'!C169)</f>
        <v/>
      </c>
      <c r="D169" s="54"/>
      <c r="E169" s="88"/>
      <c r="F169" s="42"/>
      <c r="G169" s="42"/>
      <c r="H169" s="46"/>
      <c r="I169" s="46"/>
      <c r="J169" s="46"/>
      <c r="K169" s="46"/>
      <c r="L169" s="46"/>
      <c r="M169" s="47"/>
      <c r="N169" s="34"/>
      <c r="O169" s="43"/>
      <c r="P169" s="44"/>
      <c r="Q169" s="45"/>
      <c r="R169" s="34"/>
      <c r="S169" s="22" t="str">
        <f>IF(ISBLANK('Ending Odometer'!M169),"",'Ending Odometer'!M169)</f>
        <v/>
      </c>
      <c r="T169" s="48"/>
      <c r="U169" s="28" t="str">
        <f>IF(ISBLANK('Ending Odometer'!M169),"",(('Bus Inventory'!Q169-'Bus Inventory'!T169)/'Ending Odometer'!H169))</f>
        <v/>
      </c>
      <c r="V169" s="15"/>
      <c r="W169" s="84"/>
    </row>
    <row r="170" spans="1:23" ht="15" customHeight="1" x14ac:dyDescent="0.25">
      <c r="A170" s="65" t="str">
        <f>IF(ISBLANK('Ending Odometer'!A170),"",'Ending Odometer'!A170)</f>
        <v/>
      </c>
      <c r="B170" s="54"/>
      <c r="C170" s="59" t="str">
        <f>IF(ISBLANK('Ending Odometer'!C170),"",'Ending Odometer'!C170)</f>
        <v/>
      </c>
      <c r="D170" s="54"/>
      <c r="E170" s="88"/>
      <c r="F170" s="42"/>
      <c r="G170" s="42"/>
      <c r="H170" s="46"/>
      <c r="I170" s="46"/>
      <c r="J170" s="46"/>
      <c r="K170" s="46"/>
      <c r="L170" s="46"/>
      <c r="M170" s="47"/>
      <c r="N170" s="34"/>
      <c r="O170" s="43"/>
      <c r="P170" s="44"/>
      <c r="Q170" s="45"/>
      <c r="R170" s="34"/>
      <c r="S170" s="22" t="str">
        <f>IF(ISBLANK('Ending Odometer'!M170),"",'Ending Odometer'!M170)</f>
        <v/>
      </c>
      <c r="T170" s="48"/>
      <c r="U170" s="28" t="str">
        <f>IF(ISBLANK('Ending Odometer'!M170),"",(('Bus Inventory'!Q170-'Bus Inventory'!T170)/'Ending Odometer'!H170))</f>
        <v/>
      </c>
      <c r="V170" s="15"/>
      <c r="W170" s="84"/>
    </row>
    <row r="171" spans="1:23" ht="15" customHeight="1" x14ac:dyDescent="0.25">
      <c r="A171" s="65" t="str">
        <f>IF(ISBLANK('Ending Odometer'!A171),"",'Ending Odometer'!A171)</f>
        <v/>
      </c>
      <c r="B171" s="54"/>
      <c r="C171" s="59" t="str">
        <f>IF(ISBLANK('Ending Odometer'!C171),"",'Ending Odometer'!C171)</f>
        <v/>
      </c>
      <c r="D171" s="54"/>
      <c r="E171" s="88"/>
      <c r="F171" s="42"/>
      <c r="G171" s="42"/>
      <c r="H171" s="46"/>
      <c r="I171" s="46"/>
      <c r="J171" s="46"/>
      <c r="K171" s="46"/>
      <c r="L171" s="46"/>
      <c r="M171" s="47"/>
      <c r="N171" s="34"/>
      <c r="O171" s="43"/>
      <c r="P171" s="44"/>
      <c r="Q171" s="45"/>
      <c r="R171" s="34"/>
      <c r="S171" s="22" t="str">
        <f>IF(ISBLANK('Ending Odometer'!M171),"",'Ending Odometer'!M171)</f>
        <v/>
      </c>
      <c r="T171" s="48"/>
      <c r="U171" s="28" t="str">
        <f>IF(ISBLANK('Ending Odometer'!M171),"",(('Bus Inventory'!Q171-'Bus Inventory'!T171)/'Ending Odometer'!H171))</f>
        <v/>
      </c>
      <c r="V171" s="15"/>
      <c r="W171" s="84"/>
    </row>
    <row r="172" spans="1:23" ht="15" customHeight="1" x14ac:dyDescent="0.25">
      <c r="A172" s="65" t="str">
        <f>IF(ISBLANK('Ending Odometer'!A172),"",'Ending Odometer'!A172)</f>
        <v/>
      </c>
      <c r="B172" s="54"/>
      <c r="C172" s="59" t="str">
        <f>IF(ISBLANK('Ending Odometer'!C172),"",'Ending Odometer'!C172)</f>
        <v/>
      </c>
      <c r="D172" s="54"/>
      <c r="E172" s="88"/>
      <c r="F172" s="42"/>
      <c r="G172" s="42"/>
      <c r="H172" s="46"/>
      <c r="I172" s="46"/>
      <c r="J172" s="46"/>
      <c r="K172" s="46"/>
      <c r="L172" s="46"/>
      <c r="M172" s="47"/>
      <c r="N172" s="34"/>
      <c r="O172" s="43"/>
      <c r="P172" s="44"/>
      <c r="Q172" s="45"/>
      <c r="R172" s="34"/>
      <c r="S172" s="22" t="str">
        <f>IF(ISBLANK('Ending Odometer'!M172),"",'Ending Odometer'!M172)</f>
        <v/>
      </c>
      <c r="T172" s="48"/>
      <c r="U172" s="28" t="str">
        <f>IF(ISBLANK('Ending Odometer'!M172),"",(('Bus Inventory'!Q172-'Bus Inventory'!T172)/'Ending Odometer'!H172))</f>
        <v/>
      </c>
      <c r="V172" s="15"/>
      <c r="W172" s="84"/>
    </row>
    <row r="173" spans="1:23" ht="15" customHeight="1" x14ac:dyDescent="0.25">
      <c r="A173" s="65" t="str">
        <f>IF(ISBLANK('Ending Odometer'!A173),"",'Ending Odometer'!A173)</f>
        <v/>
      </c>
      <c r="B173" s="54"/>
      <c r="C173" s="59" t="str">
        <f>IF(ISBLANK('Ending Odometer'!C173),"",'Ending Odometer'!C173)</f>
        <v/>
      </c>
      <c r="D173" s="54"/>
      <c r="E173" s="88"/>
      <c r="F173" s="42"/>
      <c r="G173" s="42"/>
      <c r="H173" s="46"/>
      <c r="I173" s="46"/>
      <c r="J173" s="46"/>
      <c r="K173" s="46"/>
      <c r="L173" s="46"/>
      <c r="M173" s="47"/>
      <c r="N173" s="34"/>
      <c r="O173" s="43"/>
      <c r="P173" s="44"/>
      <c r="Q173" s="45"/>
      <c r="R173" s="34"/>
      <c r="S173" s="22" t="str">
        <f>IF(ISBLANK('Ending Odometer'!M173),"",'Ending Odometer'!M173)</f>
        <v/>
      </c>
      <c r="T173" s="48"/>
      <c r="U173" s="28" t="str">
        <f>IF(ISBLANK('Ending Odometer'!M173),"",(('Bus Inventory'!Q173-'Bus Inventory'!T173)/'Ending Odometer'!H173))</f>
        <v/>
      </c>
      <c r="V173" s="15"/>
      <c r="W173" s="84"/>
    </row>
    <row r="174" spans="1:23" ht="15" customHeight="1" x14ac:dyDescent="0.25">
      <c r="A174" s="65" t="str">
        <f>IF(ISBLANK('Ending Odometer'!A174),"",'Ending Odometer'!A174)</f>
        <v/>
      </c>
      <c r="B174" s="54"/>
      <c r="C174" s="59" t="str">
        <f>IF(ISBLANK('Ending Odometer'!C174),"",'Ending Odometer'!C174)</f>
        <v/>
      </c>
      <c r="D174" s="54"/>
      <c r="E174" s="88"/>
      <c r="F174" s="42"/>
      <c r="G174" s="42"/>
      <c r="H174" s="46"/>
      <c r="I174" s="46"/>
      <c r="J174" s="46"/>
      <c r="K174" s="46"/>
      <c r="L174" s="46"/>
      <c r="M174" s="47"/>
      <c r="N174" s="34"/>
      <c r="O174" s="43"/>
      <c r="P174" s="44"/>
      <c r="Q174" s="45"/>
      <c r="R174" s="34"/>
      <c r="S174" s="22" t="str">
        <f>IF(ISBLANK('Ending Odometer'!M174),"",'Ending Odometer'!M174)</f>
        <v/>
      </c>
      <c r="T174" s="48"/>
      <c r="U174" s="28" t="str">
        <f>IF(ISBLANK('Ending Odometer'!M174),"",(('Bus Inventory'!Q174-'Bus Inventory'!T174)/'Ending Odometer'!H174))</f>
        <v/>
      </c>
      <c r="V174" s="15"/>
      <c r="W174" s="84"/>
    </row>
    <row r="175" spans="1:23" ht="15" customHeight="1" x14ac:dyDescent="0.25">
      <c r="A175" s="65" t="str">
        <f>IF(ISBLANK('Ending Odometer'!A175),"",'Ending Odometer'!A175)</f>
        <v/>
      </c>
      <c r="B175" s="54"/>
      <c r="C175" s="59" t="str">
        <f>IF(ISBLANK('Ending Odometer'!C175),"",'Ending Odometer'!C175)</f>
        <v/>
      </c>
      <c r="D175" s="54"/>
      <c r="E175" s="88"/>
      <c r="F175" s="42"/>
      <c r="G175" s="42"/>
      <c r="H175" s="46"/>
      <c r="I175" s="46"/>
      <c r="J175" s="46"/>
      <c r="K175" s="46"/>
      <c r="L175" s="46"/>
      <c r="M175" s="47"/>
      <c r="N175" s="34"/>
      <c r="O175" s="43"/>
      <c r="P175" s="44"/>
      <c r="Q175" s="45"/>
      <c r="R175" s="34"/>
      <c r="S175" s="22" t="str">
        <f>IF(ISBLANK('Ending Odometer'!M175),"",'Ending Odometer'!M175)</f>
        <v/>
      </c>
      <c r="T175" s="48"/>
      <c r="U175" s="28" t="str">
        <f>IF(ISBLANK('Ending Odometer'!M175),"",(('Bus Inventory'!Q175-'Bus Inventory'!T175)/'Ending Odometer'!H175))</f>
        <v/>
      </c>
      <c r="V175" s="15"/>
      <c r="W175" s="84"/>
    </row>
    <row r="176" spans="1:23" ht="15" customHeight="1" x14ac:dyDescent="0.25">
      <c r="A176" s="65" t="str">
        <f>IF(ISBLANK('Ending Odometer'!A176),"",'Ending Odometer'!A176)</f>
        <v/>
      </c>
      <c r="B176" s="54"/>
      <c r="C176" s="59" t="str">
        <f>IF(ISBLANK('Ending Odometer'!C176),"",'Ending Odometer'!C176)</f>
        <v/>
      </c>
      <c r="D176" s="54"/>
      <c r="E176" s="88"/>
      <c r="F176" s="42"/>
      <c r="G176" s="42"/>
      <c r="H176" s="46"/>
      <c r="I176" s="46"/>
      <c r="J176" s="46"/>
      <c r="K176" s="46"/>
      <c r="L176" s="46"/>
      <c r="M176" s="47"/>
      <c r="N176" s="34"/>
      <c r="O176" s="43"/>
      <c r="P176" s="44"/>
      <c r="Q176" s="45"/>
      <c r="R176" s="34"/>
      <c r="S176" s="22" t="str">
        <f>IF(ISBLANK('Ending Odometer'!M176),"",'Ending Odometer'!M176)</f>
        <v/>
      </c>
      <c r="T176" s="48"/>
      <c r="U176" s="28" t="str">
        <f>IF(ISBLANK('Ending Odometer'!M176),"",(('Bus Inventory'!Q176-'Bus Inventory'!T176)/'Ending Odometer'!H176))</f>
        <v/>
      </c>
      <c r="V176" s="15"/>
      <c r="W176" s="84"/>
    </row>
    <row r="177" spans="1:23" ht="15" customHeight="1" x14ac:dyDescent="0.25">
      <c r="A177" s="65" t="str">
        <f>IF(ISBLANK('Ending Odometer'!A177),"",'Ending Odometer'!A177)</f>
        <v/>
      </c>
      <c r="B177" s="54"/>
      <c r="C177" s="59" t="str">
        <f>IF(ISBLANK('Ending Odometer'!C177),"",'Ending Odometer'!C177)</f>
        <v/>
      </c>
      <c r="D177" s="54"/>
      <c r="E177" s="88"/>
      <c r="F177" s="42"/>
      <c r="G177" s="42"/>
      <c r="H177" s="46"/>
      <c r="I177" s="46"/>
      <c r="J177" s="46"/>
      <c r="K177" s="46"/>
      <c r="L177" s="46"/>
      <c r="M177" s="47"/>
      <c r="N177" s="34"/>
      <c r="O177" s="43"/>
      <c r="P177" s="44"/>
      <c r="Q177" s="45"/>
      <c r="R177" s="34"/>
      <c r="S177" s="22" t="str">
        <f>IF(ISBLANK('Ending Odometer'!M177),"",'Ending Odometer'!M177)</f>
        <v/>
      </c>
      <c r="T177" s="48"/>
      <c r="U177" s="28" t="str">
        <f>IF(ISBLANK('Ending Odometer'!M177),"",(('Bus Inventory'!Q177-'Bus Inventory'!T177)/'Ending Odometer'!H177))</f>
        <v/>
      </c>
      <c r="V177" s="15"/>
      <c r="W177" s="84"/>
    </row>
    <row r="178" spans="1:23" ht="15" customHeight="1" x14ac:dyDescent="0.25">
      <c r="A178" s="65" t="str">
        <f>IF(ISBLANK('Ending Odometer'!A178),"",'Ending Odometer'!A178)</f>
        <v/>
      </c>
      <c r="B178" s="54"/>
      <c r="C178" s="59" t="str">
        <f>IF(ISBLANK('Ending Odometer'!C178),"",'Ending Odometer'!C178)</f>
        <v/>
      </c>
      <c r="D178" s="54"/>
      <c r="E178" s="88"/>
      <c r="F178" s="42"/>
      <c r="G178" s="42"/>
      <c r="H178" s="46"/>
      <c r="I178" s="46"/>
      <c r="J178" s="46"/>
      <c r="K178" s="46"/>
      <c r="L178" s="46"/>
      <c r="M178" s="47"/>
      <c r="N178" s="34"/>
      <c r="O178" s="43"/>
      <c r="P178" s="44"/>
      <c r="Q178" s="45"/>
      <c r="R178" s="34"/>
      <c r="S178" s="22" t="str">
        <f>IF(ISBLANK('Ending Odometer'!M178),"",'Ending Odometer'!M178)</f>
        <v/>
      </c>
      <c r="T178" s="48"/>
      <c r="U178" s="28" t="str">
        <f>IF(ISBLANK('Ending Odometer'!M178),"",(('Bus Inventory'!Q178-'Bus Inventory'!T178)/'Ending Odometer'!H178))</f>
        <v/>
      </c>
      <c r="V178" s="15"/>
      <c r="W178" s="84"/>
    </row>
    <row r="179" spans="1:23" ht="15" customHeight="1" x14ac:dyDescent="0.25">
      <c r="A179" s="65" t="str">
        <f>IF(ISBLANK('Ending Odometer'!A179),"",'Ending Odometer'!A179)</f>
        <v/>
      </c>
      <c r="B179" s="54"/>
      <c r="C179" s="59" t="str">
        <f>IF(ISBLANK('Ending Odometer'!C179),"",'Ending Odometer'!C179)</f>
        <v/>
      </c>
      <c r="D179" s="54"/>
      <c r="E179" s="88"/>
      <c r="F179" s="42"/>
      <c r="G179" s="42"/>
      <c r="H179" s="46"/>
      <c r="I179" s="46"/>
      <c r="J179" s="46"/>
      <c r="K179" s="46"/>
      <c r="L179" s="46"/>
      <c r="M179" s="47"/>
      <c r="N179" s="34"/>
      <c r="O179" s="43"/>
      <c r="P179" s="44"/>
      <c r="Q179" s="45"/>
      <c r="R179" s="34"/>
      <c r="S179" s="22" t="str">
        <f>IF(ISBLANK('Ending Odometer'!M179),"",'Ending Odometer'!M179)</f>
        <v/>
      </c>
      <c r="T179" s="48"/>
      <c r="U179" s="28" t="str">
        <f>IF(ISBLANK('Ending Odometer'!M179),"",(('Bus Inventory'!Q179-'Bus Inventory'!T179)/'Ending Odometer'!H179))</f>
        <v/>
      </c>
      <c r="V179" s="15"/>
      <c r="W179" s="84"/>
    </row>
    <row r="180" spans="1:23" ht="15" customHeight="1" x14ac:dyDescent="0.25">
      <c r="A180" s="65" t="str">
        <f>IF(ISBLANK('Ending Odometer'!A180),"",'Ending Odometer'!A180)</f>
        <v/>
      </c>
      <c r="B180" s="54"/>
      <c r="C180" s="59" t="str">
        <f>IF(ISBLANK('Ending Odometer'!C180),"",'Ending Odometer'!C180)</f>
        <v/>
      </c>
      <c r="D180" s="54"/>
      <c r="E180" s="88"/>
      <c r="F180" s="42"/>
      <c r="G180" s="42"/>
      <c r="H180" s="46"/>
      <c r="I180" s="46"/>
      <c r="J180" s="46"/>
      <c r="K180" s="46"/>
      <c r="L180" s="46"/>
      <c r="M180" s="47"/>
      <c r="N180" s="34"/>
      <c r="O180" s="43"/>
      <c r="P180" s="44"/>
      <c r="Q180" s="45"/>
      <c r="R180" s="34"/>
      <c r="S180" s="22" t="str">
        <f>IF(ISBLANK('Ending Odometer'!M180),"",'Ending Odometer'!M180)</f>
        <v/>
      </c>
      <c r="T180" s="48"/>
      <c r="U180" s="28" t="str">
        <f>IF(ISBLANK('Ending Odometer'!M180),"",(('Bus Inventory'!Q180-'Bus Inventory'!T180)/'Ending Odometer'!H180))</f>
        <v/>
      </c>
      <c r="V180" s="15"/>
      <c r="W180" s="84"/>
    </row>
    <row r="181" spans="1:23" ht="15" customHeight="1" x14ac:dyDescent="0.25">
      <c r="A181" s="65" t="str">
        <f>IF(ISBLANK('Ending Odometer'!A181),"",'Ending Odometer'!A181)</f>
        <v/>
      </c>
      <c r="B181" s="54"/>
      <c r="C181" s="59" t="str">
        <f>IF(ISBLANK('Ending Odometer'!C181),"",'Ending Odometer'!C181)</f>
        <v/>
      </c>
      <c r="D181" s="54"/>
      <c r="E181" s="88"/>
      <c r="F181" s="42"/>
      <c r="G181" s="42"/>
      <c r="H181" s="46"/>
      <c r="I181" s="46"/>
      <c r="J181" s="46"/>
      <c r="K181" s="46"/>
      <c r="L181" s="46"/>
      <c r="M181" s="47"/>
      <c r="N181" s="34"/>
      <c r="O181" s="43"/>
      <c r="P181" s="44"/>
      <c r="Q181" s="45"/>
      <c r="R181" s="34"/>
      <c r="S181" s="22" t="str">
        <f>IF(ISBLANK('Ending Odometer'!M181),"",'Ending Odometer'!M181)</f>
        <v/>
      </c>
      <c r="T181" s="48"/>
      <c r="U181" s="28" t="str">
        <f>IF(ISBLANK('Ending Odometer'!M181),"",(('Bus Inventory'!Q181-'Bus Inventory'!T181)/'Ending Odometer'!H181))</f>
        <v/>
      </c>
      <c r="V181" s="15"/>
      <c r="W181" s="84"/>
    </row>
    <row r="182" spans="1:23" ht="15" customHeight="1" x14ac:dyDescent="0.25">
      <c r="A182" s="65" t="str">
        <f>IF(ISBLANK('Ending Odometer'!A182),"",'Ending Odometer'!A182)</f>
        <v/>
      </c>
      <c r="B182" s="54"/>
      <c r="C182" s="59" t="str">
        <f>IF(ISBLANK('Ending Odometer'!C182),"",'Ending Odometer'!C182)</f>
        <v/>
      </c>
      <c r="D182" s="54"/>
      <c r="E182" s="88"/>
      <c r="F182" s="42"/>
      <c r="G182" s="42"/>
      <c r="H182" s="46"/>
      <c r="I182" s="46"/>
      <c r="J182" s="46"/>
      <c r="K182" s="46"/>
      <c r="L182" s="46"/>
      <c r="M182" s="47"/>
      <c r="N182" s="34"/>
      <c r="O182" s="43"/>
      <c r="P182" s="44"/>
      <c r="Q182" s="45"/>
      <c r="R182" s="34"/>
      <c r="S182" s="22" t="str">
        <f>IF(ISBLANK('Ending Odometer'!M182),"",'Ending Odometer'!M182)</f>
        <v/>
      </c>
      <c r="T182" s="48"/>
      <c r="U182" s="28" t="str">
        <f>IF(ISBLANK('Ending Odometer'!M182),"",(('Bus Inventory'!Q182-'Bus Inventory'!T182)/'Ending Odometer'!H182))</f>
        <v/>
      </c>
      <c r="V182" s="15"/>
      <c r="W182" s="84"/>
    </row>
    <row r="183" spans="1:23" ht="15" customHeight="1" x14ac:dyDescent="0.25">
      <c r="A183" s="65" t="str">
        <f>IF(ISBLANK('Ending Odometer'!A183),"",'Ending Odometer'!A183)</f>
        <v/>
      </c>
      <c r="B183" s="54"/>
      <c r="C183" s="59" t="str">
        <f>IF(ISBLANK('Ending Odometer'!C183),"",'Ending Odometer'!C183)</f>
        <v/>
      </c>
      <c r="D183" s="54"/>
      <c r="E183" s="88"/>
      <c r="F183" s="42"/>
      <c r="G183" s="42"/>
      <c r="H183" s="46"/>
      <c r="I183" s="46"/>
      <c r="J183" s="46"/>
      <c r="K183" s="46"/>
      <c r="L183" s="46"/>
      <c r="M183" s="47"/>
      <c r="N183" s="34"/>
      <c r="O183" s="43"/>
      <c r="P183" s="44"/>
      <c r="Q183" s="45"/>
      <c r="R183" s="34"/>
      <c r="S183" s="22" t="str">
        <f>IF(ISBLANK('Ending Odometer'!M183),"",'Ending Odometer'!M183)</f>
        <v/>
      </c>
      <c r="T183" s="48"/>
      <c r="U183" s="28" t="str">
        <f>IF(ISBLANK('Ending Odometer'!M183),"",(('Bus Inventory'!Q183-'Bus Inventory'!T183)/'Ending Odometer'!H183))</f>
        <v/>
      </c>
      <c r="V183" s="15"/>
      <c r="W183" s="84"/>
    </row>
    <row r="184" spans="1:23" ht="15" customHeight="1" x14ac:dyDescent="0.25">
      <c r="A184" s="65" t="str">
        <f>IF(ISBLANK('Ending Odometer'!A184),"",'Ending Odometer'!A184)</f>
        <v/>
      </c>
      <c r="B184" s="54"/>
      <c r="C184" s="59" t="str">
        <f>IF(ISBLANK('Ending Odometer'!C184),"",'Ending Odometer'!C184)</f>
        <v/>
      </c>
      <c r="D184" s="54"/>
      <c r="E184" s="88"/>
      <c r="F184" s="42"/>
      <c r="G184" s="42"/>
      <c r="H184" s="46"/>
      <c r="I184" s="46"/>
      <c r="J184" s="46"/>
      <c r="K184" s="46"/>
      <c r="L184" s="46"/>
      <c r="M184" s="47"/>
      <c r="N184" s="34"/>
      <c r="O184" s="43"/>
      <c r="P184" s="44"/>
      <c r="Q184" s="45"/>
      <c r="R184" s="34"/>
      <c r="S184" s="22" t="str">
        <f>IF(ISBLANK('Ending Odometer'!M184),"",'Ending Odometer'!M184)</f>
        <v/>
      </c>
      <c r="T184" s="48"/>
      <c r="U184" s="28" t="str">
        <f>IF(ISBLANK('Ending Odometer'!M184),"",(('Bus Inventory'!Q184-'Bus Inventory'!T184)/'Ending Odometer'!H184))</f>
        <v/>
      </c>
      <c r="V184" s="15"/>
      <c r="W184" s="84"/>
    </row>
    <row r="185" spans="1:23" ht="15" customHeight="1" x14ac:dyDescent="0.25">
      <c r="A185" s="65" t="str">
        <f>IF(ISBLANK('Ending Odometer'!A185),"",'Ending Odometer'!A185)</f>
        <v/>
      </c>
      <c r="B185" s="54"/>
      <c r="C185" s="59" t="str">
        <f>IF(ISBLANK('Ending Odometer'!C185),"",'Ending Odometer'!C185)</f>
        <v/>
      </c>
      <c r="D185" s="54"/>
      <c r="E185" s="88"/>
      <c r="F185" s="42"/>
      <c r="G185" s="42"/>
      <c r="H185" s="46"/>
      <c r="I185" s="46"/>
      <c r="J185" s="46"/>
      <c r="K185" s="46"/>
      <c r="L185" s="46"/>
      <c r="M185" s="47"/>
      <c r="N185" s="34"/>
      <c r="O185" s="43"/>
      <c r="P185" s="44"/>
      <c r="Q185" s="45"/>
      <c r="R185" s="34"/>
      <c r="S185" s="22" t="str">
        <f>IF(ISBLANK('Ending Odometer'!M185),"",'Ending Odometer'!M185)</f>
        <v/>
      </c>
      <c r="T185" s="48"/>
      <c r="U185" s="28" t="str">
        <f>IF(ISBLANK('Ending Odometer'!M185),"",(('Bus Inventory'!Q185-'Bus Inventory'!T185)/'Ending Odometer'!H185))</f>
        <v/>
      </c>
      <c r="V185" s="15"/>
      <c r="W185" s="84"/>
    </row>
    <row r="186" spans="1:23" ht="15" customHeight="1" x14ac:dyDescent="0.25">
      <c r="A186" s="65" t="str">
        <f>IF(ISBLANK('Ending Odometer'!A186),"",'Ending Odometer'!A186)</f>
        <v/>
      </c>
      <c r="B186" s="54"/>
      <c r="C186" s="59" t="str">
        <f>IF(ISBLANK('Ending Odometer'!C186),"",'Ending Odometer'!C186)</f>
        <v/>
      </c>
      <c r="D186" s="54"/>
      <c r="E186" s="88"/>
      <c r="F186" s="42"/>
      <c r="G186" s="42"/>
      <c r="H186" s="46"/>
      <c r="I186" s="46"/>
      <c r="J186" s="46"/>
      <c r="K186" s="46"/>
      <c r="L186" s="46"/>
      <c r="M186" s="47"/>
      <c r="N186" s="34"/>
      <c r="O186" s="43"/>
      <c r="P186" s="44"/>
      <c r="Q186" s="45"/>
      <c r="R186" s="34"/>
      <c r="S186" s="22" t="str">
        <f>IF(ISBLANK('Ending Odometer'!M186),"",'Ending Odometer'!M186)</f>
        <v/>
      </c>
      <c r="T186" s="48"/>
      <c r="U186" s="28" t="str">
        <f>IF(ISBLANK('Ending Odometer'!M186),"",(('Bus Inventory'!Q186-'Bus Inventory'!T186)/'Ending Odometer'!H186))</f>
        <v/>
      </c>
      <c r="V186" s="15"/>
      <c r="W186" s="84"/>
    </row>
    <row r="187" spans="1:23" ht="15" customHeight="1" x14ac:dyDescent="0.25">
      <c r="A187" s="65" t="str">
        <f>IF(ISBLANK('Ending Odometer'!A187),"",'Ending Odometer'!A187)</f>
        <v/>
      </c>
      <c r="B187" s="54"/>
      <c r="C187" s="59" t="str">
        <f>IF(ISBLANK('Ending Odometer'!C187),"",'Ending Odometer'!C187)</f>
        <v/>
      </c>
      <c r="D187" s="54"/>
      <c r="E187" s="88"/>
      <c r="F187" s="42"/>
      <c r="G187" s="42"/>
      <c r="H187" s="46"/>
      <c r="I187" s="46"/>
      <c r="J187" s="46"/>
      <c r="K187" s="46"/>
      <c r="L187" s="46"/>
      <c r="M187" s="47"/>
      <c r="N187" s="34"/>
      <c r="O187" s="43"/>
      <c r="P187" s="44"/>
      <c r="Q187" s="45"/>
      <c r="R187" s="34"/>
      <c r="S187" s="22" t="str">
        <f>IF(ISBLANK('Ending Odometer'!M187),"",'Ending Odometer'!M187)</f>
        <v/>
      </c>
      <c r="T187" s="48"/>
      <c r="U187" s="28" t="str">
        <f>IF(ISBLANK('Ending Odometer'!M187),"",(('Bus Inventory'!Q187-'Bus Inventory'!T187)/'Ending Odometer'!H187))</f>
        <v/>
      </c>
      <c r="V187" s="15"/>
      <c r="W187" s="84"/>
    </row>
    <row r="188" spans="1:23" ht="15" customHeight="1" x14ac:dyDescent="0.25">
      <c r="A188" s="65" t="str">
        <f>IF(ISBLANK('Ending Odometer'!A188),"",'Ending Odometer'!A188)</f>
        <v/>
      </c>
      <c r="B188" s="54"/>
      <c r="C188" s="59" t="str">
        <f>IF(ISBLANK('Ending Odometer'!C188),"",'Ending Odometer'!C188)</f>
        <v/>
      </c>
      <c r="D188" s="54"/>
      <c r="E188" s="88"/>
      <c r="F188" s="42"/>
      <c r="G188" s="42"/>
      <c r="H188" s="46"/>
      <c r="I188" s="46"/>
      <c r="J188" s="46"/>
      <c r="K188" s="46"/>
      <c r="L188" s="46"/>
      <c r="M188" s="47"/>
      <c r="N188" s="34"/>
      <c r="O188" s="43"/>
      <c r="P188" s="44"/>
      <c r="Q188" s="45"/>
      <c r="R188" s="34"/>
      <c r="S188" s="22" t="str">
        <f>IF(ISBLANK('Ending Odometer'!M188),"",'Ending Odometer'!M188)</f>
        <v/>
      </c>
      <c r="T188" s="48"/>
      <c r="U188" s="28" t="str">
        <f>IF(ISBLANK('Ending Odometer'!M188),"",(('Bus Inventory'!Q188-'Bus Inventory'!T188)/'Ending Odometer'!H188))</f>
        <v/>
      </c>
      <c r="V188" s="15"/>
      <c r="W188" s="84"/>
    </row>
    <row r="189" spans="1:23" ht="15" customHeight="1" x14ac:dyDescent="0.25">
      <c r="A189" s="65" t="str">
        <f>IF(ISBLANK('Ending Odometer'!A189),"",'Ending Odometer'!A189)</f>
        <v/>
      </c>
      <c r="B189" s="54"/>
      <c r="C189" s="59" t="str">
        <f>IF(ISBLANK('Ending Odometer'!C189),"",'Ending Odometer'!C189)</f>
        <v/>
      </c>
      <c r="D189" s="54"/>
      <c r="E189" s="88"/>
      <c r="F189" s="42"/>
      <c r="G189" s="42"/>
      <c r="H189" s="46"/>
      <c r="I189" s="46"/>
      <c r="J189" s="46"/>
      <c r="K189" s="46"/>
      <c r="L189" s="46"/>
      <c r="M189" s="47"/>
      <c r="N189" s="34"/>
      <c r="O189" s="43"/>
      <c r="P189" s="44"/>
      <c r="Q189" s="45"/>
      <c r="R189" s="34"/>
      <c r="S189" s="22" t="str">
        <f>IF(ISBLANK('Ending Odometer'!M189),"",'Ending Odometer'!M189)</f>
        <v/>
      </c>
      <c r="T189" s="48"/>
      <c r="U189" s="28" t="str">
        <f>IF(ISBLANK('Ending Odometer'!M189),"",(('Bus Inventory'!Q189-'Bus Inventory'!T189)/'Ending Odometer'!H189))</f>
        <v/>
      </c>
      <c r="V189" s="15"/>
      <c r="W189" s="84"/>
    </row>
    <row r="190" spans="1:23" ht="15" customHeight="1" x14ac:dyDescent="0.25">
      <c r="A190" s="65" t="str">
        <f>IF(ISBLANK('Ending Odometer'!A190),"",'Ending Odometer'!A190)</f>
        <v/>
      </c>
      <c r="B190" s="54"/>
      <c r="C190" s="59" t="str">
        <f>IF(ISBLANK('Ending Odometer'!C190),"",'Ending Odometer'!C190)</f>
        <v/>
      </c>
      <c r="D190" s="54"/>
      <c r="E190" s="88"/>
      <c r="F190" s="42"/>
      <c r="G190" s="42"/>
      <c r="H190" s="46"/>
      <c r="I190" s="46"/>
      <c r="J190" s="46"/>
      <c r="K190" s="46"/>
      <c r="L190" s="46"/>
      <c r="M190" s="47"/>
      <c r="N190" s="34"/>
      <c r="O190" s="43"/>
      <c r="P190" s="44"/>
      <c r="Q190" s="45"/>
      <c r="R190" s="34"/>
      <c r="S190" s="22" t="str">
        <f>IF(ISBLANK('Ending Odometer'!M190),"",'Ending Odometer'!M190)</f>
        <v/>
      </c>
      <c r="T190" s="48"/>
      <c r="U190" s="28" t="str">
        <f>IF(ISBLANK('Ending Odometer'!M190),"",(('Bus Inventory'!Q190-'Bus Inventory'!T190)/'Ending Odometer'!H190))</f>
        <v/>
      </c>
      <c r="V190" s="15"/>
      <c r="W190" s="84"/>
    </row>
    <row r="191" spans="1:23" ht="15" customHeight="1" x14ac:dyDescent="0.25">
      <c r="A191" s="65" t="str">
        <f>IF(ISBLANK('Ending Odometer'!A191),"",'Ending Odometer'!A191)</f>
        <v/>
      </c>
      <c r="B191" s="54"/>
      <c r="C191" s="59" t="str">
        <f>IF(ISBLANK('Ending Odometer'!C191),"",'Ending Odometer'!C191)</f>
        <v/>
      </c>
      <c r="D191" s="54"/>
      <c r="E191" s="88"/>
      <c r="F191" s="42"/>
      <c r="G191" s="42"/>
      <c r="H191" s="46"/>
      <c r="I191" s="46"/>
      <c r="J191" s="46"/>
      <c r="K191" s="46"/>
      <c r="L191" s="46"/>
      <c r="M191" s="47"/>
      <c r="N191" s="34"/>
      <c r="O191" s="43"/>
      <c r="P191" s="44"/>
      <c r="Q191" s="45"/>
      <c r="R191" s="34"/>
      <c r="S191" s="22" t="str">
        <f>IF(ISBLANK('Ending Odometer'!M191),"",'Ending Odometer'!M191)</f>
        <v/>
      </c>
      <c r="T191" s="48"/>
      <c r="U191" s="28" t="str">
        <f>IF(ISBLANK('Ending Odometer'!M191),"",(('Bus Inventory'!Q191-'Bus Inventory'!T191)/'Ending Odometer'!H191))</f>
        <v/>
      </c>
      <c r="V191" s="15"/>
      <c r="W191" s="84"/>
    </row>
    <row r="192" spans="1:23" ht="15" customHeight="1" x14ac:dyDescent="0.25">
      <c r="A192" s="65" t="str">
        <f>IF(ISBLANK('Ending Odometer'!A192),"",'Ending Odometer'!A192)</f>
        <v/>
      </c>
      <c r="B192" s="54"/>
      <c r="C192" s="59" t="str">
        <f>IF(ISBLANK('Ending Odometer'!C192),"",'Ending Odometer'!C192)</f>
        <v/>
      </c>
      <c r="D192" s="54"/>
      <c r="E192" s="88"/>
      <c r="F192" s="42"/>
      <c r="G192" s="42"/>
      <c r="H192" s="46"/>
      <c r="I192" s="46"/>
      <c r="J192" s="46"/>
      <c r="K192" s="46"/>
      <c r="L192" s="46"/>
      <c r="M192" s="47"/>
      <c r="N192" s="34"/>
      <c r="O192" s="43"/>
      <c r="P192" s="44"/>
      <c r="Q192" s="45"/>
      <c r="R192" s="34"/>
      <c r="S192" s="22" t="str">
        <f>IF(ISBLANK('Ending Odometer'!M192),"",'Ending Odometer'!M192)</f>
        <v/>
      </c>
      <c r="T192" s="48"/>
      <c r="U192" s="28" t="str">
        <f>IF(ISBLANK('Ending Odometer'!M192),"",(('Bus Inventory'!Q192-'Bus Inventory'!T192)/'Ending Odometer'!H192))</f>
        <v/>
      </c>
      <c r="V192" s="15"/>
      <c r="W192" s="84"/>
    </row>
    <row r="193" spans="1:23" ht="15" customHeight="1" x14ac:dyDescent="0.25">
      <c r="A193" s="65" t="str">
        <f>IF(ISBLANK('Ending Odometer'!A193),"",'Ending Odometer'!A193)</f>
        <v/>
      </c>
      <c r="B193" s="54"/>
      <c r="C193" s="59" t="str">
        <f>IF(ISBLANK('Ending Odometer'!C193),"",'Ending Odometer'!C193)</f>
        <v/>
      </c>
      <c r="D193" s="54"/>
      <c r="E193" s="88"/>
      <c r="F193" s="42"/>
      <c r="G193" s="42"/>
      <c r="H193" s="46"/>
      <c r="I193" s="46"/>
      <c r="J193" s="46"/>
      <c r="K193" s="46"/>
      <c r="L193" s="46"/>
      <c r="M193" s="47"/>
      <c r="N193" s="34"/>
      <c r="O193" s="43"/>
      <c r="P193" s="44"/>
      <c r="Q193" s="45"/>
      <c r="R193" s="34"/>
      <c r="S193" s="22" t="str">
        <f>IF(ISBLANK('Ending Odometer'!M193),"",'Ending Odometer'!M193)</f>
        <v/>
      </c>
      <c r="T193" s="48"/>
      <c r="U193" s="28" t="str">
        <f>IF(ISBLANK('Ending Odometer'!M193),"",(('Bus Inventory'!Q193-'Bus Inventory'!T193)/'Ending Odometer'!H193))</f>
        <v/>
      </c>
      <c r="V193" s="15"/>
      <c r="W193" s="84"/>
    </row>
    <row r="194" spans="1:23" ht="15" customHeight="1" x14ac:dyDescent="0.25">
      <c r="A194" s="65" t="str">
        <f>IF(ISBLANK('Ending Odometer'!A194),"",'Ending Odometer'!A194)</f>
        <v/>
      </c>
      <c r="B194" s="54"/>
      <c r="C194" s="59" t="str">
        <f>IF(ISBLANK('Ending Odometer'!C194),"",'Ending Odometer'!C194)</f>
        <v/>
      </c>
      <c r="D194" s="54"/>
      <c r="E194" s="88"/>
      <c r="F194" s="42"/>
      <c r="G194" s="42"/>
      <c r="H194" s="46"/>
      <c r="I194" s="46"/>
      <c r="J194" s="46"/>
      <c r="K194" s="46"/>
      <c r="L194" s="46"/>
      <c r="M194" s="47"/>
      <c r="N194" s="34"/>
      <c r="O194" s="43"/>
      <c r="P194" s="44"/>
      <c r="Q194" s="45"/>
      <c r="R194" s="34"/>
      <c r="S194" s="22" t="str">
        <f>IF(ISBLANK('Ending Odometer'!M194),"",'Ending Odometer'!M194)</f>
        <v/>
      </c>
      <c r="T194" s="48"/>
      <c r="U194" s="28" t="str">
        <f>IF(ISBLANK('Ending Odometer'!M194),"",(('Bus Inventory'!Q194-'Bus Inventory'!T194)/'Ending Odometer'!H194))</f>
        <v/>
      </c>
      <c r="V194" s="15"/>
      <c r="W194" s="84"/>
    </row>
    <row r="195" spans="1:23" ht="15" customHeight="1" x14ac:dyDescent="0.25">
      <c r="A195" s="65" t="str">
        <f>IF(ISBLANK('Ending Odometer'!A195),"",'Ending Odometer'!A195)</f>
        <v/>
      </c>
      <c r="B195" s="54"/>
      <c r="C195" s="59" t="str">
        <f>IF(ISBLANK('Ending Odometer'!C195),"",'Ending Odometer'!C195)</f>
        <v/>
      </c>
      <c r="D195" s="54"/>
      <c r="E195" s="88"/>
      <c r="F195" s="42"/>
      <c r="G195" s="42"/>
      <c r="H195" s="46"/>
      <c r="I195" s="46"/>
      <c r="J195" s="46"/>
      <c r="K195" s="46"/>
      <c r="L195" s="46"/>
      <c r="M195" s="47"/>
      <c r="N195" s="34"/>
      <c r="O195" s="43"/>
      <c r="P195" s="44"/>
      <c r="Q195" s="45"/>
      <c r="R195" s="34"/>
      <c r="S195" s="22" t="str">
        <f>IF(ISBLANK('Ending Odometer'!M195),"",'Ending Odometer'!M195)</f>
        <v/>
      </c>
      <c r="T195" s="48"/>
      <c r="U195" s="28" t="str">
        <f>IF(ISBLANK('Ending Odometer'!M195),"",(('Bus Inventory'!Q195-'Bus Inventory'!T195)/'Ending Odometer'!H195))</f>
        <v/>
      </c>
      <c r="V195" s="15"/>
      <c r="W195" s="84"/>
    </row>
    <row r="196" spans="1:23" ht="15" customHeight="1" x14ac:dyDescent="0.25">
      <c r="A196" s="65" t="str">
        <f>IF(ISBLANK('Ending Odometer'!A196),"",'Ending Odometer'!A196)</f>
        <v/>
      </c>
      <c r="B196" s="54"/>
      <c r="C196" s="59" t="str">
        <f>IF(ISBLANK('Ending Odometer'!C196),"",'Ending Odometer'!C196)</f>
        <v/>
      </c>
      <c r="D196" s="54"/>
      <c r="E196" s="88"/>
      <c r="F196" s="42"/>
      <c r="G196" s="42"/>
      <c r="H196" s="46"/>
      <c r="I196" s="46"/>
      <c r="J196" s="46"/>
      <c r="K196" s="46"/>
      <c r="L196" s="46"/>
      <c r="M196" s="47"/>
      <c r="N196" s="34"/>
      <c r="O196" s="43"/>
      <c r="P196" s="44"/>
      <c r="Q196" s="45"/>
      <c r="R196" s="34"/>
      <c r="S196" s="22" t="str">
        <f>IF(ISBLANK('Ending Odometer'!M196),"",'Ending Odometer'!M196)</f>
        <v/>
      </c>
      <c r="T196" s="48"/>
      <c r="U196" s="28" t="str">
        <f>IF(ISBLANK('Ending Odometer'!M196),"",(('Bus Inventory'!Q196-'Bus Inventory'!T196)/'Ending Odometer'!H196))</f>
        <v/>
      </c>
      <c r="V196" s="15"/>
      <c r="W196" s="84"/>
    </row>
    <row r="197" spans="1:23" ht="15" customHeight="1" x14ac:dyDescent="0.25">
      <c r="A197" s="65" t="str">
        <f>IF(ISBLANK('Ending Odometer'!A197),"",'Ending Odometer'!A197)</f>
        <v/>
      </c>
      <c r="B197" s="54"/>
      <c r="C197" s="59" t="str">
        <f>IF(ISBLANK('Ending Odometer'!C197),"",'Ending Odometer'!C197)</f>
        <v/>
      </c>
      <c r="D197" s="54"/>
      <c r="E197" s="88"/>
      <c r="F197" s="42"/>
      <c r="G197" s="42"/>
      <c r="H197" s="46"/>
      <c r="I197" s="46"/>
      <c r="J197" s="46"/>
      <c r="K197" s="46"/>
      <c r="L197" s="46"/>
      <c r="M197" s="47"/>
      <c r="N197" s="34"/>
      <c r="O197" s="43"/>
      <c r="P197" s="44"/>
      <c r="Q197" s="45"/>
      <c r="R197" s="34"/>
      <c r="S197" s="22" t="str">
        <f>IF(ISBLANK('Ending Odometer'!M197),"",'Ending Odometer'!M197)</f>
        <v/>
      </c>
      <c r="T197" s="48"/>
      <c r="U197" s="28" t="str">
        <f>IF(ISBLANK('Ending Odometer'!M197),"",(('Bus Inventory'!Q197-'Bus Inventory'!T197)/'Ending Odometer'!H197))</f>
        <v/>
      </c>
      <c r="V197" s="15"/>
      <c r="W197" s="84"/>
    </row>
    <row r="198" spans="1:23" ht="15" customHeight="1" x14ac:dyDescent="0.25">
      <c r="A198" s="65" t="str">
        <f>IF(ISBLANK('Ending Odometer'!A198),"",'Ending Odometer'!A198)</f>
        <v/>
      </c>
      <c r="B198" s="54"/>
      <c r="C198" s="59" t="str">
        <f>IF(ISBLANK('Ending Odometer'!C198),"",'Ending Odometer'!C198)</f>
        <v/>
      </c>
      <c r="D198" s="54"/>
      <c r="E198" s="88"/>
      <c r="F198" s="42"/>
      <c r="G198" s="42"/>
      <c r="H198" s="46"/>
      <c r="I198" s="46"/>
      <c r="J198" s="46"/>
      <c r="K198" s="46"/>
      <c r="L198" s="46"/>
      <c r="M198" s="47"/>
      <c r="N198" s="34"/>
      <c r="O198" s="43"/>
      <c r="P198" s="44"/>
      <c r="Q198" s="45"/>
      <c r="R198" s="34"/>
      <c r="S198" s="22" t="str">
        <f>IF(ISBLANK('Ending Odometer'!M198),"",'Ending Odometer'!M198)</f>
        <v/>
      </c>
      <c r="T198" s="48"/>
      <c r="U198" s="28" t="str">
        <f>IF(ISBLANK('Ending Odometer'!M198),"",(('Bus Inventory'!Q198-'Bus Inventory'!T198)/'Ending Odometer'!H198))</f>
        <v/>
      </c>
      <c r="V198" s="15"/>
      <c r="W198" s="84"/>
    </row>
    <row r="199" spans="1:23" ht="15" customHeight="1" x14ac:dyDescent="0.25">
      <c r="A199" s="65" t="str">
        <f>IF(ISBLANK('Ending Odometer'!A199),"",'Ending Odometer'!A199)</f>
        <v/>
      </c>
      <c r="B199" s="54"/>
      <c r="C199" s="59" t="str">
        <f>IF(ISBLANK('Ending Odometer'!C199),"",'Ending Odometer'!C199)</f>
        <v/>
      </c>
      <c r="D199" s="54"/>
      <c r="E199" s="88"/>
      <c r="F199" s="42"/>
      <c r="G199" s="42"/>
      <c r="H199" s="46"/>
      <c r="I199" s="46"/>
      <c r="J199" s="46"/>
      <c r="K199" s="46"/>
      <c r="L199" s="46"/>
      <c r="M199" s="47"/>
      <c r="N199" s="34"/>
      <c r="O199" s="43"/>
      <c r="P199" s="44"/>
      <c r="Q199" s="45"/>
      <c r="R199" s="34"/>
      <c r="S199" s="22" t="str">
        <f>IF(ISBLANK('Ending Odometer'!M199),"",'Ending Odometer'!M199)</f>
        <v/>
      </c>
      <c r="T199" s="48"/>
      <c r="U199" s="28" t="str">
        <f>IF(ISBLANK('Ending Odometer'!M199),"",(('Bus Inventory'!Q199-'Bus Inventory'!T199)/'Ending Odometer'!H199))</f>
        <v/>
      </c>
      <c r="V199" s="15"/>
      <c r="W199" s="84"/>
    </row>
    <row r="200" spans="1:23" ht="15" customHeight="1" x14ac:dyDescent="0.25">
      <c r="A200" s="65" t="str">
        <f>IF(ISBLANK('Ending Odometer'!A200),"",'Ending Odometer'!A200)</f>
        <v/>
      </c>
      <c r="B200" s="54"/>
      <c r="C200" s="59" t="str">
        <f>IF(ISBLANK('Ending Odometer'!C200),"",'Ending Odometer'!C200)</f>
        <v/>
      </c>
      <c r="D200" s="54"/>
      <c r="E200" s="88"/>
      <c r="F200" s="42"/>
      <c r="G200" s="42"/>
      <c r="H200" s="46"/>
      <c r="I200" s="46"/>
      <c r="J200" s="46"/>
      <c r="K200" s="46"/>
      <c r="L200" s="46"/>
      <c r="M200" s="47"/>
      <c r="N200" s="34"/>
      <c r="O200" s="43"/>
      <c r="P200" s="44"/>
      <c r="Q200" s="45"/>
      <c r="R200" s="34"/>
      <c r="S200" s="22" t="str">
        <f>IF(ISBLANK('Ending Odometer'!M200),"",'Ending Odometer'!M200)</f>
        <v/>
      </c>
      <c r="T200" s="48"/>
      <c r="U200" s="28" t="str">
        <f>IF(ISBLANK('Ending Odometer'!M200),"",(('Bus Inventory'!Q200-'Bus Inventory'!T200)/'Ending Odometer'!H200))</f>
        <v/>
      </c>
      <c r="V200" s="15"/>
      <c r="W200" s="84"/>
    </row>
    <row r="201" spans="1:23" ht="15" customHeight="1" x14ac:dyDescent="0.25">
      <c r="A201" s="65" t="str">
        <f>IF(ISBLANK('Ending Odometer'!A201),"",'Ending Odometer'!A201)</f>
        <v/>
      </c>
      <c r="B201" s="54"/>
      <c r="C201" s="59" t="str">
        <f>IF(ISBLANK('Ending Odometer'!C201),"",'Ending Odometer'!C201)</f>
        <v/>
      </c>
      <c r="D201" s="54"/>
      <c r="E201" s="88"/>
      <c r="F201" s="42"/>
      <c r="G201" s="42"/>
      <c r="H201" s="46"/>
      <c r="I201" s="46"/>
      <c r="J201" s="46"/>
      <c r="K201" s="46"/>
      <c r="L201" s="46"/>
      <c r="M201" s="47"/>
      <c r="N201" s="34"/>
      <c r="O201" s="43"/>
      <c r="P201" s="44"/>
      <c r="Q201" s="45"/>
      <c r="R201" s="34"/>
      <c r="S201" s="22" t="str">
        <f>IF(ISBLANK('Ending Odometer'!M201),"",'Ending Odometer'!M201)</f>
        <v/>
      </c>
      <c r="T201" s="48"/>
      <c r="U201" s="28" t="str">
        <f>IF(ISBLANK('Ending Odometer'!M201),"",(('Bus Inventory'!Q201-'Bus Inventory'!T201)/'Ending Odometer'!H201))</f>
        <v/>
      </c>
      <c r="V201" s="15"/>
      <c r="W201" s="84"/>
    </row>
    <row r="202" spans="1:23" ht="15" customHeight="1" x14ac:dyDescent="0.25">
      <c r="A202" s="65" t="str">
        <f>IF(ISBLANK('Ending Odometer'!A202),"",'Ending Odometer'!A202)</f>
        <v/>
      </c>
      <c r="B202" s="54"/>
      <c r="C202" s="59" t="str">
        <f>IF(ISBLANK('Ending Odometer'!C202),"",'Ending Odometer'!C202)</f>
        <v/>
      </c>
      <c r="D202" s="54"/>
      <c r="E202" s="88"/>
      <c r="F202" s="42"/>
      <c r="G202" s="42"/>
      <c r="H202" s="46"/>
      <c r="I202" s="46"/>
      <c r="J202" s="46"/>
      <c r="K202" s="46"/>
      <c r="L202" s="46"/>
      <c r="M202" s="47"/>
      <c r="N202" s="34"/>
      <c r="O202" s="43"/>
      <c r="P202" s="44"/>
      <c r="Q202" s="45"/>
      <c r="R202" s="34"/>
      <c r="S202" s="22" t="str">
        <f>IF(ISBLANK('Ending Odometer'!M202),"",'Ending Odometer'!M202)</f>
        <v/>
      </c>
      <c r="T202" s="48"/>
      <c r="U202" s="28" t="str">
        <f>IF(ISBLANK('Ending Odometer'!M202),"",(('Bus Inventory'!Q202-'Bus Inventory'!T202)/'Ending Odometer'!H202))</f>
        <v/>
      </c>
      <c r="V202" s="15"/>
      <c r="W202" s="84"/>
    </row>
    <row r="203" spans="1:23" ht="15" customHeight="1" x14ac:dyDescent="0.25">
      <c r="A203" s="65" t="str">
        <f>IF(ISBLANK('Ending Odometer'!A203),"",'Ending Odometer'!A203)</f>
        <v/>
      </c>
      <c r="B203" s="54"/>
      <c r="C203" s="59" t="str">
        <f>IF(ISBLANK('Ending Odometer'!C203),"",'Ending Odometer'!C203)</f>
        <v/>
      </c>
      <c r="D203" s="54"/>
      <c r="E203" s="88"/>
      <c r="F203" s="42"/>
      <c r="G203" s="42"/>
      <c r="H203" s="46"/>
      <c r="I203" s="46"/>
      <c r="J203" s="46"/>
      <c r="K203" s="46"/>
      <c r="L203" s="46"/>
      <c r="M203" s="47"/>
      <c r="N203" s="34"/>
      <c r="O203" s="43"/>
      <c r="P203" s="44"/>
      <c r="Q203" s="45"/>
      <c r="R203" s="34"/>
      <c r="S203" s="22" t="str">
        <f>IF(ISBLANK('Ending Odometer'!M203),"",'Ending Odometer'!M203)</f>
        <v/>
      </c>
      <c r="T203" s="48"/>
      <c r="U203" s="28" t="str">
        <f>IF(ISBLANK('Ending Odometer'!M203),"",(('Bus Inventory'!Q203-'Bus Inventory'!T203)/'Ending Odometer'!H203))</f>
        <v/>
      </c>
      <c r="V203" s="15"/>
      <c r="W203" s="84"/>
    </row>
    <row r="204" spans="1:23" ht="15" customHeight="1" x14ac:dyDescent="0.25">
      <c r="A204" s="65" t="str">
        <f>IF(ISBLANK('Ending Odometer'!A204),"",'Ending Odometer'!A204)</f>
        <v/>
      </c>
      <c r="B204" s="54"/>
      <c r="C204" s="59" t="str">
        <f>IF(ISBLANK('Ending Odometer'!C204),"",'Ending Odometer'!C204)</f>
        <v/>
      </c>
      <c r="D204" s="54"/>
      <c r="E204" s="88"/>
      <c r="F204" s="42"/>
      <c r="G204" s="42"/>
      <c r="H204" s="46"/>
      <c r="I204" s="46"/>
      <c r="J204" s="46"/>
      <c r="K204" s="46"/>
      <c r="L204" s="46"/>
      <c r="M204" s="47"/>
      <c r="N204" s="34"/>
      <c r="O204" s="43"/>
      <c r="P204" s="44"/>
      <c r="Q204" s="45"/>
      <c r="R204" s="34"/>
      <c r="S204" s="22" t="str">
        <f>IF(ISBLANK('Ending Odometer'!M204),"",'Ending Odometer'!M204)</f>
        <v/>
      </c>
      <c r="T204" s="48"/>
      <c r="U204" s="28" t="str">
        <f>IF(ISBLANK('Ending Odometer'!M204),"",(('Bus Inventory'!Q204-'Bus Inventory'!T204)/'Ending Odometer'!H204))</f>
        <v/>
      </c>
      <c r="V204" s="15"/>
      <c r="W204" s="84"/>
    </row>
    <row r="205" spans="1:23" ht="15" customHeight="1" x14ac:dyDescent="0.25">
      <c r="A205" s="65" t="str">
        <f>IF(ISBLANK('Ending Odometer'!A205),"",'Ending Odometer'!A205)</f>
        <v/>
      </c>
      <c r="B205" s="54"/>
      <c r="C205" s="59" t="str">
        <f>IF(ISBLANK('Ending Odometer'!C205),"",'Ending Odometer'!C205)</f>
        <v/>
      </c>
      <c r="D205" s="54"/>
      <c r="E205" s="88"/>
      <c r="F205" s="42"/>
      <c r="G205" s="42"/>
      <c r="H205" s="46"/>
      <c r="I205" s="46"/>
      <c r="J205" s="46"/>
      <c r="K205" s="46"/>
      <c r="L205" s="46"/>
      <c r="M205" s="47"/>
      <c r="N205" s="34"/>
      <c r="O205" s="43"/>
      <c r="P205" s="44"/>
      <c r="Q205" s="45"/>
      <c r="R205" s="34"/>
      <c r="S205" s="22" t="str">
        <f>IF(ISBLANK('Ending Odometer'!M205),"",'Ending Odometer'!M205)</f>
        <v/>
      </c>
      <c r="T205" s="48"/>
      <c r="U205" s="28" t="str">
        <f>IF(ISBLANK('Ending Odometer'!M205),"",(('Bus Inventory'!Q205-'Bus Inventory'!T205)/'Ending Odometer'!H205))</f>
        <v/>
      </c>
      <c r="V205" s="15"/>
      <c r="W205" s="84"/>
    </row>
    <row r="206" spans="1:23" ht="15" customHeight="1" x14ac:dyDescent="0.25">
      <c r="A206" s="65" t="str">
        <f>IF(ISBLANK('Ending Odometer'!A206),"",'Ending Odometer'!A206)</f>
        <v/>
      </c>
      <c r="B206" s="54"/>
      <c r="C206" s="59" t="str">
        <f>IF(ISBLANK('Ending Odometer'!C206),"",'Ending Odometer'!C206)</f>
        <v/>
      </c>
      <c r="D206" s="54"/>
      <c r="E206" s="88"/>
      <c r="F206" s="42"/>
      <c r="G206" s="42"/>
      <c r="H206" s="46"/>
      <c r="I206" s="46"/>
      <c r="J206" s="46"/>
      <c r="K206" s="46"/>
      <c r="L206" s="46"/>
      <c r="M206" s="47"/>
      <c r="N206" s="34"/>
      <c r="O206" s="43"/>
      <c r="P206" s="44"/>
      <c r="Q206" s="45"/>
      <c r="R206" s="34"/>
      <c r="S206" s="22" t="str">
        <f>IF(ISBLANK('Ending Odometer'!M206),"",'Ending Odometer'!M206)</f>
        <v/>
      </c>
      <c r="T206" s="48"/>
      <c r="U206" s="28" t="str">
        <f>IF(ISBLANK('Ending Odometer'!M206),"",(('Bus Inventory'!Q206-'Bus Inventory'!T206)/'Ending Odometer'!H206))</f>
        <v/>
      </c>
      <c r="V206" s="15"/>
      <c r="W206" s="84"/>
    </row>
    <row r="207" spans="1:23" ht="15" customHeight="1" x14ac:dyDescent="0.25">
      <c r="A207" s="65" t="str">
        <f>IF(ISBLANK('Ending Odometer'!A207),"",'Ending Odometer'!A207)</f>
        <v/>
      </c>
      <c r="B207" s="54"/>
      <c r="C207" s="59" t="str">
        <f>IF(ISBLANK('Ending Odometer'!C207),"",'Ending Odometer'!C207)</f>
        <v/>
      </c>
      <c r="D207" s="54"/>
      <c r="E207" s="88"/>
      <c r="F207" s="42"/>
      <c r="G207" s="42"/>
      <c r="H207" s="46"/>
      <c r="I207" s="46"/>
      <c r="J207" s="46"/>
      <c r="K207" s="46"/>
      <c r="L207" s="46"/>
      <c r="M207" s="47"/>
      <c r="N207" s="34"/>
      <c r="O207" s="43"/>
      <c r="P207" s="44"/>
      <c r="Q207" s="45"/>
      <c r="R207" s="34"/>
      <c r="S207" s="22" t="str">
        <f>IF(ISBLANK('Ending Odometer'!M207),"",'Ending Odometer'!M207)</f>
        <v/>
      </c>
      <c r="T207" s="48"/>
      <c r="U207" s="28" t="str">
        <f>IF(ISBLANK('Ending Odometer'!M207),"",(('Bus Inventory'!Q207-'Bus Inventory'!T207)/'Ending Odometer'!H207))</f>
        <v/>
      </c>
      <c r="V207" s="15"/>
      <c r="W207" s="84"/>
    </row>
    <row r="208" spans="1:23" ht="15" customHeight="1" x14ac:dyDescent="0.25">
      <c r="A208" s="65" t="str">
        <f>IF(ISBLANK('Ending Odometer'!A208),"",'Ending Odometer'!A208)</f>
        <v/>
      </c>
      <c r="B208" s="54"/>
      <c r="C208" s="59" t="str">
        <f>IF(ISBLANK('Ending Odometer'!C208),"",'Ending Odometer'!C208)</f>
        <v/>
      </c>
      <c r="D208" s="54"/>
      <c r="E208" s="88"/>
      <c r="F208" s="42"/>
      <c r="G208" s="42"/>
      <c r="H208" s="46"/>
      <c r="I208" s="46"/>
      <c r="J208" s="46"/>
      <c r="K208" s="46"/>
      <c r="L208" s="46"/>
      <c r="M208" s="47"/>
      <c r="N208" s="34"/>
      <c r="O208" s="43"/>
      <c r="P208" s="44"/>
      <c r="Q208" s="45"/>
      <c r="R208" s="34"/>
      <c r="S208" s="22" t="str">
        <f>IF(ISBLANK('Ending Odometer'!M208),"",'Ending Odometer'!M208)</f>
        <v/>
      </c>
      <c r="T208" s="48"/>
      <c r="U208" s="28" t="str">
        <f>IF(ISBLANK('Ending Odometer'!M208),"",(('Bus Inventory'!Q208-'Bus Inventory'!T208)/'Ending Odometer'!H208))</f>
        <v/>
      </c>
      <c r="V208" s="15"/>
      <c r="W208" s="84"/>
    </row>
    <row r="209" spans="1:23" ht="15" customHeight="1" x14ac:dyDescent="0.25">
      <c r="A209" s="65" t="str">
        <f>IF(ISBLANK('Ending Odometer'!A209),"",'Ending Odometer'!A209)</f>
        <v/>
      </c>
      <c r="B209" s="54"/>
      <c r="C209" s="59" t="str">
        <f>IF(ISBLANK('Ending Odometer'!C209),"",'Ending Odometer'!C209)</f>
        <v/>
      </c>
      <c r="D209" s="54"/>
      <c r="E209" s="88"/>
      <c r="F209" s="42"/>
      <c r="G209" s="42"/>
      <c r="H209" s="46"/>
      <c r="I209" s="46"/>
      <c r="J209" s="46"/>
      <c r="K209" s="46"/>
      <c r="L209" s="46"/>
      <c r="M209" s="47"/>
      <c r="N209" s="34"/>
      <c r="O209" s="43"/>
      <c r="P209" s="44"/>
      <c r="Q209" s="45"/>
      <c r="R209" s="34"/>
      <c r="S209" s="22" t="str">
        <f>IF(ISBLANK('Ending Odometer'!M209),"",'Ending Odometer'!M209)</f>
        <v/>
      </c>
      <c r="T209" s="48"/>
      <c r="U209" s="28" t="str">
        <f>IF(ISBLANK('Ending Odometer'!M209),"",(('Bus Inventory'!Q209-'Bus Inventory'!T209)/'Ending Odometer'!H209))</f>
        <v/>
      </c>
      <c r="V209" s="15"/>
      <c r="W209" s="84"/>
    </row>
    <row r="210" spans="1:23" ht="15" customHeight="1" x14ac:dyDescent="0.25">
      <c r="A210" s="65" t="str">
        <f>IF(ISBLANK('Ending Odometer'!A210),"",'Ending Odometer'!A210)</f>
        <v/>
      </c>
      <c r="B210" s="54"/>
      <c r="C210" s="59" t="str">
        <f>IF(ISBLANK('Ending Odometer'!C210),"",'Ending Odometer'!C210)</f>
        <v/>
      </c>
      <c r="D210" s="54"/>
      <c r="E210" s="88"/>
      <c r="F210" s="42"/>
      <c r="G210" s="42"/>
      <c r="H210" s="46"/>
      <c r="I210" s="46"/>
      <c r="J210" s="46"/>
      <c r="K210" s="46"/>
      <c r="L210" s="46"/>
      <c r="M210" s="47"/>
      <c r="N210" s="34"/>
      <c r="O210" s="43"/>
      <c r="P210" s="44"/>
      <c r="Q210" s="45"/>
      <c r="R210" s="34"/>
      <c r="S210" s="22" t="str">
        <f>IF(ISBLANK('Ending Odometer'!M210),"",'Ending Odometer'!M210)</f>
        <v/>
      </c>
      <c r="T210" s="48"/>
      <c r="U210" s="28" t="str">
        <f>IF(ISBLANK('Ending Odometer'!M210),"",(('Bus Inventory'!Q210-'Bus Inventory'!T210)/'Ending Odometer'!H210))</f>
        <v/>
      </c>
      <c r="V210" s="15"/>
      <c r="W210" s="84"/>
    </row>
    <row r="211" spans="1:23" ht="15" customHeight="1" x14ac:dyDescent="0.25">
      <c r="A211" s="65" t="str">
        <f>IF(ISBLANK('Ending Odometer'!A211),"",'Ending Odometer'!A211)</f>
        <v/>
      </c>
      <c r="B211" s="54"/>
      <c r="C211" s="59" t="str">
        <f>IF(ISBLANK('Ending Odometer'!C211),"",'Ending Odometer'!C211)</f>
        <v/>
      </c>
      <c r="D211" s="54"/>
      <c r="E211" s="88"/>
      <c r="F211" s="42"/>
      <c r="G211" s="42"/>
      <c r="H211" s="46"/>
      <c r="I211" s="46"/>
      <c r="J211" s="46"/>
      <c r="K211" s="46"/>
      <c r="L211" s="46"/>
      <c r="M211" s="47"/>
      <c r="N211" s="34"/>
      <c r="O211" s="43"/>
      <c r="P211" s="44"/>
      <c r="Q211" s="45"/>
      <c r="R211" s="34"/>
      <c r="S211" s="22" t="str">
        <f>IF(ISBLANK('Ending Odometer'!M211),"",'Ending Odometer'!M211)</f>
        <v/>
      </c>
      <c r="T211" s="48"/>
      <c r="U211" s="28" t="str">
        <f>IF(ISBLANK('Ending Odometer'!M211),"",(('Bus Inventory'!Q211-'Bus Inventory'!T211)/'Ending Odometer'!H211))</f>
        <v/>
      </c>
      <c r="V211" s="15"/>
      <c r="W211" s="84"/>
    </row>
    <row r="212" spans="1:23" ht="15" customHeight="1" x14ac:dyDescent="0.25">
      <c r="A212" s="65" t="str">
        <f>IF(ISBLANK('Ending Odometer'!A212),"",'Ending Odometer'!A212)</f>
        <v/>
      </c>
      <c r="B212" s="54"/>
      <c r="C212" s="59" t="str">
        <f>IF(ISBLANK('Ending Odometer'!C212),"",'Ending Odometer'!C212)</f>
        <v/>
      </c>
      <c r="D212" s="54"/>
      <c r="E212" s="88"/>
      <c r="F212" s="42"/>
      <c r="G212" s="42"/>
      <c r="H212" s="46"/>
      <c r="I212" s="46"/>
      <c r="J212" s="46"/>
      <c r="K212" s="46"/>
      <c r="L212" s="46"/>
      <c r="M212" s="47"/>
      <c r="N212" s="34"/>
      <c r="O212" s="43"/>
      <c r="P212" s="44"/>
      <c r="Q212" s="45"/>
      <c r="R212" s="34"/>
      <c r="S212" s="22" t="str">
        <f>IF(ISBLANK('Ending Odometer'!M212),"",'Ending Odometer'!M212)</f>
        <v/>
      </c>
      <c r="T212" s="48"/>
      <c r="U212" s="28" t="str">
        <f>IF(ISBLANK('Ending Odometer'!M212),"",(('Bus Inventory'!Q212-'Bus Inventory'!T212)/'Ending Odometer'!H212))</f>
        <v/>
      </c>
      <c r="V212" s="15"/>
      <c r="W212" s="84"/>
    </row>
    <row r="213" spans="1:23" ht="15" customHeight="1" x14ac:dyDescent="0.25">
      <c r="A213" s="65" t="str">
        <f>IF(ISBLANK('Ending Odometer'!A213),"",'Ending Odometer'!A213)</f>
        <v/>
      </c>
      <c r="B213" s="54"/>
      <c r="C213" s="59" t="str">
        <f>IF(ISBLANK('Ending Odometer'!C213),"",'Ending Odometer'!C213)</f>
        <v/>
      </c>
      <c r="D213" s="54"/>
      <c r="E213" s="88"/>
      <c r="F213" s="42"/>
      <c r="G213" s="42"/>
      <c r="H213" s="46"/>
      <c r="I213" s="46"/>
      <c r="J213" s="46"/>
      <c r="K213" s="46"/>
      <c r="L213" s="46"/>
      <c r="M213" s="47"/>
      <c r="N213" s="34"/>
      <c r="O213" s="43"/>
      <c r="P213" s="44"/>
      <c r="Q213" s="45"/>
      <c r="R213" s="34"/>
      <c r="S213" s="22" t="str">
        <f>IF(ISBLANK('Ending Odometer'!M213),"",'Ending Odometer'!M213)</f>
        <v/>
      </c>
      <c r="T213" s="48"/>
      <c r="U213" s="28" t="str">
        <f>IF(ISBLANK('Ending Odometer'!M213),"",(('Bus Inventory'!Q213-'Bus Inventory'!T213)/'Ending Odometer'!H213))</f>
        <v/>
      </c>
      <c r="V213" s="15"/>
      <c r="W213" s="84"/>
    </row>
    <row r="214" spans="1:23" ht="15" customHeight="1" x14ac:dyDescent="0.25">
      <c r="A214" s="65" t="str">
        <f>IF(ISBLANK('Ending Odometer'!A214),"",'Ending Odometer'!A214)</f>
        <v/>
      </c>
      <c r="B214" s="54"/>
      <c r="C214" s="59" t="str">
        <f>IF(ISBLANK('Ending Odometer'!C214),"",'Ending Odometer'!C214)</f>
        <v/>
      </c>
      <c r="D214" s="54"/>
      <c r="E214" s="88"/>
      <c r="F214" s="42"/>
      <c r="G214" s="42"/>
      <c r="H214" s="46"/>
      <c r="I214" s="46"/>
      <c r="J214" s="46"/>
      <c r="K214" s="46"/>
      <c r="L214" s="46"/>
      <c r="M214" s="47"/>
      <c r="N214" s="34"/>
      <c r="O214" s="43"/>
      <c r="P214" s="44"/>
      <c r="Q214" s="45"/>
      <c r="R214" s="34"/>
      <c r="S214" s="22" t="str">
        <f>IF(ISBLANK('Ending Odometer'!M214),"",'Ending Odometer'!M214)</f>
        <v/>
      </c>
      <c r="T214" s="48"/>
      <c r="U214" s="28" t="str">
        <f>IF(ISBLANK('Ending Odometer'!M214),"",(('Bus Inventory'!Q214-'Bus Inventory'!T214)/'Ending Odometer'!H214))</f>
        <v/>
      </c>
      <c r="V214" s="15"/>
      <c r="W214" s="84"/>
    </row>
    <row r="215" spans="1:23" ht="15" customHeight="1" x14ac:dyDescent="0.25">
      <c r="A215" s="65" t="str">
        <f>IF(ISBLANK('Ending Odometer'!A215),"",'Ending Odometer'!A215)</f>
        <v/>
      </c>
      <c r="B215" s="54"/>
      <c r="C215" s="59" t="str">
        <f>IF(ISBLANK('Ending Odometer'!C215),"",'Ending Odometer'!C215)</f>
        <v/>
      </c>
      <c r="D215" s="54"/>
      <c r="E215" s="88"/>
      <c r="F215" s="42"/>
      <c r="G215" s="42"/>
      <c r="H215" s="46"/>
      <c r="I215" s="46"/>
      <c r="J215" s="46"/>
      <c r="K215" s="46"/>
      <c r="L215" s="46"/>
      <c r="M215" s="47"/>
      <c r="N215" s="34"/>
      <c r="O215" s="43"/>
      <c r="P215" s="44"/>
      <c r="Q215" s="45"/>
      <c r="R215" s="34"/>
      <c r="S215" s="22" t="str">
        <f>IF(ISBLANK('Ending Odometer'!M215),"",'Ending Odometer'!M215)</f>
        <v/>
      </c>
      <c r="T215" s="48"/>
      <c r="U215" s="28" t="str">
        <f>IF(ISBLANK('Ending Odometer'!M215),"",(('Bus Inventory'!Q215-'Bus Inventory'!T215)/'Ending Odometer'!H215))</f>
        <v/>
      </c>
      <c r="V215" s="15"/>
      <c r="W215" s="84"/>
    </row>
    <row r="216" spans="1:23" ht="15" customHeight="1" x14ac:dyDescent="0.25">
      <c r="A216" s="65" t="str">
        <f>IF(ISBLANK('Ending Odometer'!A216),"",'Ending Odometer'!A216)</f>
        <v/>
      </c>
      <c r="B216" s="54"/>
      <c r="C216" s="59" t="str">
        <f>IF(ISBLANK('Ending Odometer'!C216),"",'Ending Odometer'!C216)</f>
        <v/>
      </c>
      <c r="D216" s="54"/>
      <c r="E216" s="88"/>
      <c r="F216" s="42"/>
      <c r="G216" s="42"/>
      <c r="H216" s="46"/>
      <c r="I216" s="46"/>
      <c r="J216" s="46"/>
      <c r="K216" s="46"/>
      <c r="L216" s="46"/>
      <c r="M216" s="47"/>
      <c r="N216" s="34"/>
      <c r="O216" s="43"/>
      <c r="P216" s="44"/>
      <c r="Q216" s="45"/>
      <c r="R216" s="34"/>
      <c r="S216" s="22" t="str">
        <f>IF(ISBLANK('Ending Odometer'!M216),"",'Ending Odometer'!M216)</f>
        <v/>
      </c>
      <c r="T216" s="48"/>
      <c r="U216" s="28" t="str">
        <f>IF(ISBLANK('Ending Odometer'!M216),"",(('Bus Inventory'!Q216-'Bus Inventory'!T216)/'Ending Odometer'!H216))</f>
        <v/>
      </c>
      <c r="V216" s="15"/>
      <c r="W216" s="84"/>
    </row>
    <row r="217" spans="1:23" ht="15" customHeight="1" x14ac:dyDescent="0.25">
      <c r="A217" s="65" t="str">
        <f>IF(ISBLANK('Ending Odometer'!A217),"",'Ending Odometer'!A217)</f>
        <v/>
      </c>
      <c r="B217" s="54"/>
      <c r="C217" s="59" t="str">
        <f>IF(ISBLANK('Ending Odometer'!C217),"",'Ending Odometer'!C217)</f>
        <v/>
      </c>
      <c r="D217" s="54"/>
      <c r="E217" s="88"/>
      <c r="F217" s="42"/>
      <c r="G217" s="42"/>
      <c r="H217" s="46"/>
      <c r="I217" s="46"/>
      <c r="J217" s="46"/>
      <c r="K217" s="46"/>
      <c r="L217" s="46"/>
      <c r="M217" s="47"/>
      <c r="N217" s="34"/>
      <c r="O217" s="43"/>
      <c r="P217" s="44"/>
      <c r="Q217" s="45"/>
      <c r="R217" s="34"/>
      <c r="S217" s="22" t="str">
        <f>IF(ISBLANK('Ending Odometer'!M217),"",'Ending Odometer'!M217)</f>
        <v/>
      </c>
      <c r="T217" s="48"/>
      <c r="U217" s="28" t="str">
        <f>IF(ISBLANK('Ending Odometer'!M217),"",(('Bus Inventory'!Q217-'Bus Inventory'!T217)/'Ending Odometer'!H217))</f>
        <v/>
      </c>
      <c r="V217" s="15"/>
      <c r="W217" s="84"/>
    </row>
    <row r="218" spans="1:23" ht="15" customHeight="1" x14ac:dyDescent="0.25">
      <c r="A218" s="65" t="str">
        <f>IF(ISBLANK('Ending Odometer'!A218),"",'Ending Odometer'!A218)</f>
        <v/>
      </c>
      <c r="B218" s="54"/>
      <c r="C218" s="59" t="str">
        <f>IF(ISBLANK('Ending Odometer'!C218),"",'Ending Odometer'!C218)</f>
        <v/>
      </c>
      <c r="D218" s="54"/>
      <c r="E218" s="88"/>
      <c r="F218" s="42"/>
      <c r="G218" s="42"/>
      <c r="H218" s="46"/>
      <c r="I218" s="46"/>
      <c r="J218" s="46"/>
      <c r="K218" s="46"/>
      <c r="L218" s="46"/>
      <c r="M218" s="47"/>
      <c r="N218" s="34"/>
      <c r="O218" s="43"/>
      <c r="P218" s="44"/>
      <c r="Q218" s="45"/>
      <c r="R218" s="34"/>
      <c r="S218" s="22" t="str">
        <f>IF(ISBLANK('Ending Odometer'!M218),"",'Ending Odometer'!M218)</f>
        <v/>
      </c>
      <c r="T218" s="48"/>
      <c r="U218" s="28" t="str">
        <f>IF(ISBLANK('Ending Odometer'!M218),"",(('Bus Inventory'!Q218-'Bus Inventory'!T218)/'Ending Odometer'!H218))</f>
        <v/>
      </c>
      <c r="V218" s="15"/>
      <c r="W218" s="84"/>
    </row>
    <row r="219" spans="1:23" ht="15" customHeight="1" x14ac:dyDescent="0.25">
      <c r="A219" s="65" t="str">
        <f>IF(ISBLANK('Ending Odometer'!A219),"",'Ending Odometer'!A219)</f>
        <v/>
      </c>
      <c r="B219" s="54"/>
      <c r="C219" s="59" t="str">
        <f>IF(ISBLANK('Ending Odometer'!C219),"",'Ending Odometer'!C219)</f>
        <v/>
      </c>
      <c r="D219" s="54"/>
      <c r="E219" s="88"/>
      <c r="F219" s="42"/>
      <c r="G219" s="42"/>
      <c r="H219" s="46"/>
      <c r="I219" s="46"/>
      <c r="J219" s="46"/>
      <c r="K219" s="46"/>
      <c r="L219" s="46"/>
      <c r="M219" s="47"/>
      <c r="N219" s="34"/>
      <c r="O219" s="43"/>
      <c r="P219" s="44"/>
      <c r="Q219" s="45"/>
      <c r="R219" s="34"/>
      <c r="S219" s="22" t="str">
        <f>IF(ISBLANK('Ending Odometer'!M219),"",'Ending Odometer'!M219)</f>
        <v/>
      </c>
      <c r="T219" s="48"/>
      <c r="U219" s="28" t="str">
        <f>IF(ISBLANK('Ending Odometer'!M219),"",(('Bus Inventory'!Q219-'Bus Inventory'!T219)/'Ending Odometer'!H219))</f>
        <v/>
      </c>
      <c r="V219" s="15"/>
      <c r="W219" s="84"/>
    </row>
    <row r="220" spans="1:23" ht="15" customHeight="1" x14ac:dyDescent="0.25">
      <c r="A220" s="65" t="str">
        <f>IF(ISBLANK('Ending Odometer'!A220),"",'Ending Odometer'!A220)</f>
        <v/>
      </c>
      <c r="B220" s="54"/>
      <c r="C220" s="59" t="str">
        <f>IF(ISBLANK('Ending Odometer'!C220),"",'Ending Odometer'!C220)</f>
        <v/>
      </c>
      <c r="D220" s="54"/>
      <c r="E220" s="88"/>
      <c r="F220" s="42"/>
      <c r="G220" s="42"/>
      <c r="H220" s="46"/>
      <c r="I220" s="46"/>
      <c r="J220" s="46"/>
      <c r="K220" s="46"/>
      <c r="L220" s="46"/>
      <c r="M220" s="47"/>
      <c r="N220" s="34"/>
      <c r="O220" s="43"/>
      <c r="P220" s="44"/>
      <c r="Q220" s="45"/>
      <c r="R220" s="34"/>
      <c r="S220" s="22" t="str">
        <f>IF(ISBLANK('Ending Odometer'!M220),"",'Ending Odometer'!M220)</f>
        <v/>
      </c>
      <c r="T220" s="48"/>
      <c r="U220" s="28" t="str">
        <f>IF(ISBLANK('Ending Odometer'!M220),"",(('Bus Inventory'!Q220-'Bus Inventory'!T220)/'Ending Odometer'!H220))</f>
        <v/>
      </c>
      <c r="V220" s="15"/>
      <c r="W220" s="84"/>
    </row>
    <row r="221" spans="1:23" ht="15" customHeight="1" x14ac:dyDescent="0.25">
      <c r="A221" s="65" t="str">
        <f>IF(ISBLANK('Ending Odometer'!A221),"",'Ending Odometer'!A221)</f>
        <v/>
      </c>
      <c r="B221" s="54"/>
      <c r="C221" s="59" t="str">
        <f>IF(ISBLANK('Ending Odometer'!C221),"",'Ending Odometer'!C221)</f>
        <v/>
      </c>
      <c r="D221" s="54"/>
      <c r="E221" s="88"/>
      <c r="F221" s="42"/>
      <c r="G221" s="42"/>
      <c r="H221" s="46"/>
      <c r="I221" s="46"/>
      <c r="J221" s="46"/>
      <c r="K221" s="46"/>
      <c r="L221" s="46"/>
      <c r="M221" s="47"/>
      <c r="N221" s="34"/>
      <c r="O221" s="43"/>
      <c r="P221" s="44"/>
      <c r="Q221" s="45"/>
      <c r="R221" s="34"/>
      <c r="S221" s="22" t="str">
        <f>IF(ISBLANK('Ending Odometer'!M221),"",'Ending Odometer'!M221)</f>
        <v/>
      </c>
      <c r="T221" s="48"/>
      <c r="U221" s="28" t="str">
        <f>IF(ISBLANK('Ending Odometer'!M221),"",(('Bus Inventory'!Q221-'Bus Inventory'!T221)/'Ending Odometer'!H221))</f>
        <v/>
      </c>
      <c r="V221" s="15"/>
      <c r="W221" s="84"/>
    </row>
    <row r="222" spans="1:23" ht="15" customHeight="1" x14ac:dyDescent="0.25">
      <c r="A222" s="65" t="str">
        <f>IF(ISBLANK('Ending Odometer'!A222),"",'Ending Odometer'!A222)</f>
        <v/>
      </c>
      <c r="B222" s="54"/>
      <c r="C222" s="59" t="str">
        <f>IF(ISBLANK('Ending Odometer'!C222),"",'Ending Odometer'!C222)</f>
        <v/>
      </c>
      <c r="D222" s="54"/>
      <c r="E222" s="88"/>
      <c r="F222" s="42"/>
      <c r="G222" s="42"/>
      <c r="H222" s="46"/>
      <c r="I222" s="46"/>
      <c r="J222" s="46"/>
      <c r="K222" s="46"/>
      <c r="L222" s="46"/>
      <c r="M222" s="47"/>
      <c r="N222" s="34"/>
      <c r="O222" s="43"/>
      <c r="P222" s="44"/>
      <c r="Q222" s="45"/>
      <c r="R222" s="34"/>
      <c r="S222" s="22" t="str">
        <f>IF(ISBLANK('Ending Odometer'!M222),"",'Ending Odometer'!M222)</f>
        <v/>
      </c>
      <c r="T222" s="48"/>
      <c r="U222" s="28" t="str">
        <f>IF(ISBLANK('Ending Odometer'!M222),"",(('Bus Inventory'!Q222-'Bus Inventory'!T222)/'Ending Odometer'!H222))</f>
        <v/>
      </c>
      <c r="V222" s="15"/>
      <c r="W222" s="84"/>
    </row>
    <row r="223" spans="1:23" ht="15" customHeight="1" x14ac:dyDescent="0.25">
      <c r="A223" s="65" t="str">
        <f>IF(ISBLANK('Ending Odometer'!A223),"",'Ending Odometer'!A223)</f>
        <v/>
      </c>
      <c r="B223" s="54"/>
      <c r="C223" s="59" t="str">
        <f>IF(ISBLANK('Ending Odometer'!C223),"",'Ending Odometer'!C223)</f>
        <v/>
      </c>
      <c r="D223" s="54"/>
      <c r="E223" s="88"/>
      <c r="F223" s="42"/>
      <c r="G223" s="42"/>
      <c r="H223" s="46"/>
      <c r="I223" s="46"/>
      <c r="J223" s="46"/>
      <c r="K223" s="46"/>
      <c r="L223" s="46"/>
      <c r="M223" s="47"/>
      <c r="N223" s="34"/>
      <c r="O223" s="43"/>
      <c r="P223" s="44"/>
      <c r="Q223" s="45"/>
      <c r="R223" s="34"/>
      <c r="S223" s="22" t="str">
        <f>IF(ISBLANK('Ending Odometer'!M223),"",'Ending Odometer'!M223)</f>
        <v/>
      </c>
      <c r="T223" s="48"/>
      <c r="U223" s="28" t="str">
        <f>IF(ISBLANK('Ending Odometer'!M223),"",(('Bus Inventory'!Q223-'Bus Inventory'!T223)/'Ending Odometer'!H223))</f>
        <v/>
      </c>
      <c r="V223" s="15"/>
      <c r="W223" s="84"/>
    </row>
    <row r="224" spans="1:23" ht="15" customHeight="1" x14ac:dyDescent="0.25">
      <c r="A224" s="65" t="str">
        <f>IF(ISBLANK('Ending Odometer'!A224),"",'Ending Odometer'!A224)</f>
        <v/>
      </c>
      <c r="B224" s="54"/>
      <c r="C224" s="59" t="str">
        <f>IF(ISBLANK('Ending Odometer'!C224),"",'Ending Odometer'!C224)</f>
        <v/>
      </c>
      <c r="D224" s="54"/>
      <c r="E224" s="88"/>
      <c r="F224" s="42"/>
      <c r="G224" s="42"/>
      <c r="H224" s="46"/>
      <c r="I224" s="46"/>
      <c r="J224" s="46"/>
      <c r="K224" s="46"/>
      <c r="L224" s="46"/>
      <c r="M224" s="47"/>
      <c r="N224" s="34"/>
      <c r="O224" s="43"/>
      <c r="P224" s="44"/>
      <c r="Q224" s="45"/>
      <c r="R224" s="34"/>
      <c r="S224" s="22" t="str">
        <f>IF(ISBLANK('Ending Odometer'!M224),"",'Ending Odometer'!M224)</f>
        <v/>
      </c>
      <c r="T224" s="48"/>
      <c r="U224" s="28" t="str">
        <f>IF(ISBLANK('Ending Odometer'!M224),"",(('Bus Inventory'!Q224-'Bus Inventory'!T224)/'Ending Odometer'!H224))</f>
        <v/>
      </c>
      <c r="V224" s="15"/>
      <c r="W224" s="84"/>
    </row>
    <row r="225" spans="1:23" ht="15" customHeight="1" x14ac:dyDescent="0.25">
      <c r="A225" s="65" t="str">
        <f>IF(ISBLANK('Ending Odometer'!A225),"",'Ending Odometer'!A225)</f>
        <v/>
      </c>
      <c r="B225" s="54"/>
      <c r="C225" s="59" t="str">
        <f>IF(ISBLANK('Ending Odometer'!C225),"",'Ending Odometer'!C225)</f>
        <v/>
      </c>
      <c r="D225" s="54"/>
      <c r="E225" s="88"/>
      <c r="F225" s="42"/>
      <c r="G225" s="42"/>
      <c r="H225" s="46"/>
      <c r="I225" s="46"/>
      <c r="J225" s="46"/>
      <c r="K225" s="46"/>
      <c r="L225" s="46"/>
      <c r="M225" s="47"/>
      <c r="N225" s="34"/>
      <c r="O225" s="43"/>
      <c r="P225" s="44"/>
      <c r="Q225" s="45"/>
      <c r="R225" s="34"/>
      <c r="S225" s="22" t="str">
        <f>IF(ISBLANK('Ending Odometer'!M225),"",'Ending Odometer'!M225)</f>
        <v/>
      </c>
      <c r="T225" s="48"/>
      <c r="U225" s="28" t="str">
        <f>IF(ISBLANK('Ending Odometer'!M225),"",(('Bus Inventory'!Q225-'Bus Inventory'!T225)/'Ending Odometer'!H225))</f>
        <v/>
      </c>
      <c r="V225" s="15"/>
      <c r="W225" s="84"/>
    </row>
    <row r="226" spans="1:23" ht="15" customHeight="1" x14ac:dyDescent="0.25">
      <c r="A226" s="65" t="str">
        <f>IF(ISBLANK('Ending Odometer'!A226),"",'Ending Odometer'!A226)</f>
        <v/>
      </c>
      <c r="B226" s="54"/>
      <c r="C226" s="59" t="str">
        <f>IF(ISBLANK('Ending Odometer'!C226),"",'Ending Odometer'!C226)</f>
        <v/>
      </c>
      <c r="D226" s="54"/>
      <c r="E226" s="88"/>
      <c r="F226" s="42"/>
      <c r="G226" s="42"/>
      <c r="H226" s="46"/>
      <c r="I226" s="46"/>
      <c r="J226" s="46"/>
      <c r="K226" s="46"/>
      <c r="L226" s="46"/>
      <c r="M226" s="47"/>
      <c r="N226" s="34"/>
      <c r="O226" s="43"/>
      <c r="P226" s="44"/>
      <c r="Q226" s="45"/>
      <c r="R226" s="34"/>
      <c r="S226" s="22" t="str">
        <f>IF(ISBLANK('Ending Odometer'!M226),"",'Ending Odometer'!M226)</f>
        <v/>
      </c>
      <c r="T226" s="48"/>
      <c r="U226" s="28" t="str">
        <f>IF(ISBLANK('Ending Odometer'!M226),"",(('Bus Inventory'!Q226-'Bus Inventory'!T226)/'Ending Odometer'!H226))</f>
        <v/>
      </c>
      <c r="V226" s="15"/>
      <c r="W226" s="84"/>
    </row>
    <row r="227" spans="1:23" ht="15" customHeight="1" x14ac:dyDescent="0.25">
      <c r="A227" s="65" t="str">
        <f>IF(ISBLANK('Ending Odometer'!A227),"",'Ending Odometer'!A227)</f>
        <v/>
      </c>
      <c r="B227" s="54"/>
      <c r="C227" s="59" t="str">
        <f>IF(ISBLANK('Ending Odometer'!C227),"",'Ending Odometer'!C227)</f>
        <v/>
      </c>
      <c r="D227" s="54"/>
      <c r="E227" s="88"/>
      <c r="F227" s="42"/>
      <c r="G227" s="42"/>
      <c r="H227" s="46"/>
      <c r="I227" s="46"/>
      <c r="J227" s="46"/>
      <c r="K227" s="46"/>
      <c r="L227" s="46"/>
      <c r="M227" s="47"/>
      <c r="N227" s="34"/>
      <c r="O227" s="43"/>
      <c r="P227" s="44"/>
      <c r="Q227" s="45"/>
      <c r="R227" s="34"/>
      <c r="S227" s="22" t="str">
        <f>IF(ISBLANK('Ending Odometer'!M227),"",'Ending Odometer'!M227)</f>
        <v/>
      </c>
      <c r="T227" s="48"/>
      <c r="U227" s="28" t="str">
        <f>IF(ISBLANK('Ending Odometer'!M227),"",(('Bus Inventory'!Q227-'Bus Inventory'!T227)/'Ending Odometer'!H227))</f>
        <v/>
      </c>
      <c r="V227" s="15"/>
      <c r="W227" s="84"/>
    </row>
    <row r="228" spans="1:23" ht="15" customHeight="1" x14ac:dyDescent="0.25">
      <c r="A228" s="65" t="str">
        <f>IF(ISBLANK('Ending Odometer'!A228),"",'Ending Odometer'!A228)</f>
        <v/>
      </c>
      <c r="B228" s="54"/>
      <c r="C228" s="59" t="str">
        <f>IF(ISBLANK('Ending Odometer'!C228),"",'Ending Odometer'!C228)</f>
        <v/>
      </c>
      <c r="D228" s="54"/>
      <c r="E228" s="88"/>
      <c r="F228" s="42"/>
      <c r="G228" s="42"/>
      <c r="H228" s="46"/>
      <c r="I228" s="46"/>
      <c r="J228" s="46"/>
      <c r="K228" s="46"/>
      <c r="L228" s="46"/>
      <c r="M228" s="47"/>
      <c r="N228" s="34"/>
      <c r="O228" s="43"/>
      <c r="P228" s="44"/>
      <c r="Q228" s="45"/>
      <c r="R228" s="34"/>
      <c r="S228" s="22" t="str">
        <f>IF(ISBLANK('Ending Odometer'!M228),"",'Ending Odometer'!M228)</f>
        <v/>
      </c>
      <c r="T228" s="48"/>
      <c r="U228" s="28" t="str">
        <f>IF(ISBLANK('Ending Odometer'!M228),"",(('Bus Inventory'!Q228-'Bus Inventory'!T228)/'Ending Odometer'!H228))</f>
        <v/>
      </c>
      <c r="V228" s="15"/>
      <c r="W228" s="84"/>
    </row>
    <row r="229" spans="1:23" ht="15" customHeight="1" x14ac:dyDescent="0.25">
      <c r="A229" s="65" t="str">
        <f>IF(ISBLANK('Ending Odometer'!A229),"",'Ending Odometer'!A229)</f>
        <v/>
      </c>
      <c r="B229" s="54"/>
      <c r="C229" s="59" t="str">
        <f>IF(ISBLANK('Ending Odometer'!C229),"",'Ending Odometer'!C229)</f>
        <v/>
      </c>
      <c r="D229" s="54"/>
      <c r="E229" s="88"/>
      <c r="F229" s="42"/>
      <c r="G229" s="42"/>
      <c r="H229" s="46"/>
      <c r="I229" s="46"/>
      <c r="J229" s="46"/>
      <c r="K229" s="46"/>
      <c r="L229" s="46"/>
      <c r="M229" s="47"/>
      <c r="N229" s="34"/>
      <c r="O229" s="43"/>
      <c r="P229" s="44"/>
      <c r="Q229" s="45"/>
      <c r="R229" s="34"/>
      <c r="S229" s="22" t="str">
        <f>IF(ISBLANK('Ending Odometer'!M229),"",'Ending Odometer'!M229)</f>
        <v/>
      </c>
      <c r="T229" s="48"/>
      <c r="U229" s="28" t="str">
        <f>IF(ISBLANK('Ending Odometer'!M229),"",(('Bus Inventory'!Q229-'Bus Inventory'!T229)/'Ending Odometer'!H229))</f>
        <v/>
      </c>
      <c r="V229" s="15"/>
      <c r="W229" s="84"/>
    </row>
    <row r="230" spans="1:23" ht="15" customHeight="1" x14ac:dyDescent="0.25">
      <c r="A230" s="65" t="str">
        <f>IF(ISBLANK('Ending Odometer'!A230),"",'Ending Odometer'!A230)</f>
        <v/>
      </c>
      <c r="B230" s="54"/>
      <c r="C230" s="59" t="str">
        <f>IF(ISBLANK('Ending Odometer'!C230),"",'Ending Odometer'!C230)</f>
        <v/>
      </c>
      <c r="D230" s="54"/>
      <c r="E230" s="88"/>
      <c r="F230" s="42"/>
      <c r="G230" s="42"/>
      <c r="H230" s="46"/>
      <c r="I230" s="46"/>
      <c r="J230" s="46"/>
      <c r="K230" s="46"/>
      <c r="L230" s="46"/>
      <c r="M230" s="47"/>
      <c r="N230" s="34"/>
      <c r="O230" s="43"/>
      <c r="P230" s="44"/>
      <c r="Q230" s="45"/>
      <c r="R230" s="34"/>
      <c r="S230" s="22" t="str">
        <f>IF(ISBLANK('Ending Odometer'!M230),"",'Ending Odometer'!M230)</f>
        <v/>
      </c>
      <c r="T230" s="48"/>
      <c r="U230" s="28" t="str">
        <f>IF(ISBLANK('Ending Odometer'!M230),"",(('Bus Inventory'!Q230-'Bus Inventory'!T230)/'Ending Odometer'!H230))</f>
        <v/>
      </c>
      <c r="V230" s="15"/>
      <c r="W230" s="84"/>
    </row>
    <row r="231" spans="1:23" ht="15" customHeight="1" x14ac:dyDescent="0.25">
      <c r="A231" s="65" t="str">
        <f>IF(ISBLANK('Ending Odometer'!A231),"",'Ending Odometer'!A231)</f>
        <v/>
      </c>
      <c r="B231" s="54"/>
      <c r="C231" s="59" t="str">
        <f>IF(ISBLANK('Ending Odometer'!C231),"",'Ending Odometer'!C231)</f>
        <v/>
      </c>
      <c r="D231" s="54"/>
      <c r="E231" s="88"/>
      <c r="F231" s="42"/>
      <c r="G231" s="42"/>
      <c r="H231" s="46"/>
      <c r="I231" s="46"/>
      <c r="J231" s="46"/>
      <c r="K231" s="46"/>
      <c r="L231" s="46"/>
      <c r="M231" s="47"/>
      <c r="N231" s="34"/>
      <c r="O231" s="43"/>
      <c r="P231" s="44"/>
      <c r="Q231" s="45"/>
      <c r="R231" s="34"/>
      <c r="S231" s="22" t="str">
        <f>IF(ISBLANK('Ending Odometer'!M231),"",'Ending Odometer'!M231)</f>
        <v/>
      </c>
      <c r="T231" s="48"/>
      <c r="U231" s="28" t="str">
        <f>IF(ISBLANK('Ending Odometer'!M231),"",(('Bus Inventory'!Q231-'Bus Inventory'!T231)/'Ending Odometer'!H231))</f>
        <v/>
      </c>
      <c r="V231" s="15"/>
      <c r="W231" s="84"/>
    </row>
    <row r="232" spans="1:23" ht="15" customHeight="1" x14ac:dyDescent="0.25">
      <c r="A232" s="65" t="str">
        <f>IF(ISBLANK('Ending Odometer'!A232),"",'Ending Odometer'!A232)</f>
        <v/>
      </c>
      <c r="B232" s="54"/>
      <c r="C232" s="59" t="str">
        <f>IF(ISBLANK('Ending Odometer'!C232),"",'Ending Odometer'!C232)</f>
        <v/>
      </c>
      <c r="D232" s="54"/>
      <c r="E232" s="88"/>
      <c r="F232" s="42"/>
      <c r="G232" s="42"/>
      <c r="H232" s="46"/>
      <c r="I232" s="46"/>
      <c r="J232" s="46"/>
      <c r="K232" s="46"/>
      <c r="L232" s="46"/>
      <c r="M232" s="47"/>
      <c r="N232" s="34"/>
      <c r="O232" s="43"/>
      <c r="P232" s="44"/>
      <c r="Q232" s="45"/>
      <c r="R232" s="34"/>
      <c r="S232" s="22" t="str">
        <f>IF(ISBLANK('Ending Odometer'!M232),"",'Ending Odometer'!M232)</f>
        <v/>
      </c>
      <c r="T232" s="48"/>
      <c r="U232" s="28" t="str">
        <f>IF(ISBLANK('Ending Odometer'!M232),"",(('Bus Inventory'!Q232-'Bus Inventory'!T232)/'Ending Odometer'!H232))</f>
        <v/>
      </c>
      <c r="V232" s="15"/>
      <c r="W232" s="84"/>
    </row>
    <row r="233" spans="1:23" ht="15" customHeight="1" x14ac:dyDescent="0.25">
      <c r="A233" s="65" t="str">
        <f>IF(ISBLANK('Ending Odometer'!A233),"",'Ending Odometer'!A233)</f>
        <v/>
      </c>
      <c r="B233" s="54"/>
      <c r="C233" s="59" t="str">
        <f>IF(ISBLANK('Ending Odometer'!C233),"",'Ending Odometer'!C233)</f>
        <v/>
      </c>
      <c r="D233" s="54"/>
      <c r="E233" s="88"/>
      <c r="F233" s="42"/>
      <c r="G233" s="42"/>
      <c r="H233" s="46"/>
      <c r="I233" s="46"/>
      <c r="J233" s="46"/>
      <c r="K233" s="46"/>
      <c r="L233" s="46"/>
      <c r="M233" s="47"/>
      <c r="N233" s="34"/>
      <c r="O233" s="43"/>
      <c r="P233" s="44"/>
      <c r="Q233" s="45"/>
      <c r="R233" s="34"/>
      <c r="S233" s="22" t="str">
        <f>IF(ISBLANK('Ending Odometer'!M233),"",'Ending Odometer'!M233)</f>
        <v/>
      </c>
      <c r="T233" s="48"/>
      <c r="U233" s="28" t="str">
        <f>IF(ISBLANK('Ending Odometer'!M233),"",(('Bus Inventory'!Q233-'Bus Inventory'!T233)/'Ending Odometer'!H233))</f>
        <v/>
      </c>
      <c r="V233" s="15"/>
      <c r="W233" s="84"/>
    </row>
    <row r="234" spans="1:23" ht="15" customHeight="1" x14ac:dyDescent="0.25">
      <c r="A234" s="65" t="str">
        <f>IF(ISBLANK('Ending Odometer'!A234),"",'Ending Odometer'!A234)</f>
        <v/>
      </c>
      <c r="B234" s="54"/>
      <c r="C234" s="59" t="str">
        <f>IF(ISBLANK('Ending Odometer'!C234),"",'Ending Odometer'!C234)</f>
        <v/>
      </c>
      <c r="D234" s="54"/>
      <c r="E234" s="88"/>
      <c r="F234" s="42"/>
      <c r="G234" s="42"/>
      <c r="H234" s="46"/>
      <c r="I234" s="46"/>
      <c r="J234" s="46"/>
      <c r="K234" s="46"/>
      <c r="L234" s="46"/>
      <c r="M234" s="47"/>
      <c r="N234" s="34"/>
      <c r="O234" s="43"/>
      <c r="P234" s="44"/>
      <c r="Q234" s="45"/>
      <c r="R234" s="34"/>
      <c r="S234" s="22" t="str">
        <f>IF(ISBLANK('Ending Odometer'!M234),"",'Ending Odometer'!M234)</f>
        <v/>
      </c>
      <c r="T234" s="48"/>
      <c r="U234" s="28" t="str">
        <f>IF(ISBLANK('Ending Odometer'!M234),"",(('Bus Inventory'!Q234-'Bus Inventory'!T234)/'Ending Odometer'!H234))</f>
        <v/>
      </c>
      <c r="V234" s="15"/>
      <c r="W234" s="84"/>
    </row>
    <row r="235" spans="1:23" ht="15" customHeight="1" x14ac:dyDescent="0.25">
      <c r="A235" s="65" t="str">
        <f>IF(ISBLANK('Ending Odometer'!A235),"",'Ending Odometer'!A235)</f>
        <v/>
      </c>
      <c r="B235" s="54"/>
      <c r="C235" s="59" t="str">
        <f>IF(ISBLANK('Ending Odometer'!C235),"",'Ending Odometer'!C235)</f>
        <v/>
      </c>
      <c r="D235" s="54"/>
      <c r="E235" s="88"/>
      <c r="F235" s="42"/>
      <c r="G235" s="42"/>
      <c r="H235" s="46"/>
      <c r="I235" s="46"/>
      <c r="J235" s="46"/>
      <c r="K235" s="46"/>
      <c r="L235" s="46"/>
      <c r="M235" s="47"/>
      <c r="N235" s="34"/>
      <c r="O235" s="43"/>
      <c r="P235" s="44"/>
      <c r="Q235" s="45"/>
      <c r="R235" s="34"/>
      <c r="S235" s="22" t="str">
        <f>IF(ISBLANK('Ending Odometer'!M235),"",'Ending Odometer'!M235)</f>
        <v/>
      </c>
      <c r="T235" s="48"/>
      <c r="U235" s="28" t="str">
        <f>IF(ISBLANK('Ending Odometer'!M235),"",(('Bus Inventory'!Q235-'Bus Inventory'!T235)/'Ending Odometer'!H235))</f>
        <v/>
      </c>
      <c r="V235" s="15"/>
      <c r="W235" s="84"/>
    </row>
    <row r="236" spans="1:23" ht="15" customHeight="1" x14ac:dyDescent="0.25">
      <c r="A236" s="65" t="str">
        <f>IF(ISBLANK('Ending Odometer'!A236),"",'Ending Odometer'!A236)</f>
        <v/>
      </c>
      <c r="B236" s="54"/>
      <c r="C236" s="59" t="str">
        <f>IF(ISBLANK('Ending Odometer'!C236),"",'Ending Odometer'!C236)</f>
        <v/>
      </c>
      <c r="D236" s="54"/>
      <c r="E236" s="88"/>
      <c r="F236" s="42"/>
      <c r="G236" s="42"/>
      <c r="H236" s="46"/>
      <c r="I236" s="46"/>
      <c r="J236" s="46"/>
      <c r="K236" s="46"/>
      <c r="L236" s="46"/>
      <c r="M236" s="47"/>
      <c r="N236" s="34"/>
      <c r="O236" s="43"/>
      <c r="P236" s="44"/>
      <c r="Q236" s="45"/>
      <c r="R236" s="34"/>
      <c r="S236" s="22" t="str">
        <f>IF(ISBLANK('Ending Odometer'!M236),"",'Ending Odometer'!M236)</f>
        <v/>
      </c>
      <c r="T236" s="48"/>
      <c r="U236" s="28" t="str">
        <f>IF(ISBLANK('Ending Odometer'!M236),"",(('Bus Inventory'!Q236-'Bus Inventory'!T236)/'Ending Odometer'!H236))</f>
        <v/>
      </c>
      <c r="V236" s="15"/>
      <c r="W236" s="84"/>
    </row>
    <row r="237" spans="1:23" ht="15" customHeight="1" x14ac:dyDescent="0.25">
      <c r="A237" s="65" t="str">
        <f>IF(ISBLANK('Ending Odometer'!A237),"",'Ending Odometer'!A237)</f>
        <v/>
      </c>
      <c r="B237" s="54"/>
      <c r="C237" s="59" t="str">
        <f>IF(ISBLANK('Ending Odometer'!C237),"",'Ending Odometer'!C237)</f>
        <v/>
      </c>
      <c r="D237" s="54"/>
      <c r="E237" s="88"/>
      <c r="F237" s="42"/>
      <c r="G237" s="42"/>
      <c r="H237" s="46"/>
      <c r="I237" s="46"/>
      <c r="J237" s="46"/>
      <c r="K237" s="46"/>
      <c r="L237" s="46"/>
      <c r="M237" s="47"/>
      <c r="N237" s="34"/>
      <c r="O237" s="43"/>
      <c r="P237" s="44"/>
      <c r="Q237" s="45"/>
      <c r="R237" s="34"/>
      <c r="S237" s="22" t="str">
        <f>IF(ISBLANK('Ending Odometer'!M237),"",'Ending Odometer'!M237)</f>
        <v/>
      </c>
      <c r="T237" s="48"/>
      <c r="U237" s="28" t="str">
        <f>IF(ISBLANK('Ending Odometer'!M237),"",(('Bus Inventory'!Q237-'Bus Inventory'!T237)/'Ending Odometer'!H237))</f>
        <v/>
      </c>
      <c r="V237" s="15"/>
      <c r="W237" s="84"/>
    </row>
    <row r="238" spans="1:23" ht="15" customHeight="1" x14ac:dyDescent="0.25">
      <c r="A238" s="65" t="str">
        <f>IF(ISBLANK('Ending Odometer'!A238),"",'Ending Odometer'!A238)</f>
        <v/>
      </c>
      <c r="B238" s="54"/>
      <c r="C238" s="59" t="str">
        <f>IF(ISBLANK('Ending Odometer'!C238),"",'Ending Odometer'!C238)</f>
        <v/>
      </c>
      <c r="D238" s="54"/>
      <c r="E238" s="88"/>
      <c r="F238" s="42"/>
      <c r="G238" s="42"/>
      <c r="H238" s="46"/>
      <c r="I238" s="46"/>
      <c r="J238" s="46"/>
      <c r="K238" s="46"/>
      <c r="L238" s="46"/>
      <c r="M238" s="47"/>
      <c r="N238" s="34"/>
      <c r="O238" s="43"/>
      <c r="P238" s="44"/>
      <c r="Q238" s="45"/>
      <c r="R238" s="34"/>
      <c r="S238" s="22" t="str">
        <f>IF(ISBLANK('Ending Odometer'!M238),"",'Ending Odometer'!M238)</f>
        <v/>
      </c>
      <c r="T238" s="48"/>
      <c r="U238" s="28" t="str">
        <f>IF(ISBLANK('Ending Odometer'!M238),"",(('Bus Inventory'!Q238-'Bus Inventory'!T238)/'Ending Odometer'!H238))</f>
        <v/>
      </c>
      <c r="V238" s="15"/>
      <c r="W238" s="84"/>
    </row>
    <row r="239" spans="1:23" ht="15" customHeight="1" x14ac:dyDescent="0.25">
      <c r="A239" s="65" t="str">
        <f>IF(ISBLANK('Ending Odometer'!A239),"",'Ending Odometer'!A239)</f>
        <v/>
      </c>
      <c r="B239" s="54"/>
      <c r="C239" s="59" t="str">
        <f>IF(ISBLANK('Ending Odometer'!C239),"",'Ending Odometer'!C239)</f>
        <v/>
      </c>
      <c r="D239" s="54"/>
      <c r="E239" s="88"/>
      <c r="F239" s="42"/>
      <c r="G239" s="42"/>
      <c r="H239" s="46"/>
      <c r="I239" s="46"/>
      <c r="J239" s="46"/>
      <c r="K239" s="46"/>
      <c r="L239" s="46"/>
      <c r="M239" s="47"/>
      <c r="N239" s="34"/>
      <c r="O239" s="43"/>
      <c r="P239" s="44"/>
      <c r="Q239" s="45"/>
      <c r="R239" s="34"/>
      <c r="S239" s="22" t="str">
        <f>IF(ISBLANK('Ending Odometer'!M239),"",'Ending Odometer'!M239)</f>
        <v/>
      </c>
      <c r="T239" s="48"/>
      <c r="U239" s="28" t="str">
        <f>IF(ISBLANK('Ending Odometer'!M239),"",(('Bus Inventory'!Q239-'Bus Inventory'!T239)/'Ending Odometer'!H239))</f>
        <v/>
      </c>
      <c r="V239" s="15"/>
      <c r="W239" s="84"/>
    </row>
    <row r="240" spans="1:23" ht="15" customHeight="1" x14ac:dyDescent="0.25">
      <c r="A240" s="65" t="str">
        <f>IF(ISBLANK('Ending Odometer'!A240),"",'Ending Odometer'!A240)</f>
        <v/>
      </c>
      <c r="B240" s="54"/>
      <c r="C240" s="59" t="str">
        <f>IF(ISBLANK('Ending Odometer'!C240),"",'Ending Odometer'!C240)</f>
        <v/>
      </c>
      <c r="D240" s="54"/>
      <c r="E240" s="88"/>
      <c r="F240" s="42"/>
      <c r="G240" s="42"/>
      <c r="H240" s="46"/>
      <c r="I240" s="46"/>
      <c r="J240" s="46"/>
      <c r="K240" s="46"/>
      <c r="L240" s="46"/>
      <c r="M240" s="47"/>
      <c r="N240" s="34"/>
      <c r="O240" s="43"/>
      <c r="P240" s="44"/>
      <c r="Q240" s="45"/>
      <c r="R240" s="34"/>
      <c r="S240" s="22" t="str">
        <f>IF(ISBLANK('Ending Odometer'!M240),"",'Ending Odometer'!M240)</f>
        <v/>
      </c>
      <c r="T240" s="48"/>
      <c r="U240" s="28" t="str">
        <f>IF(ISBLANK('Ending Odometer'!M240),"",(('Bus Inventory'!Q240-'Bus Inventory'!T240)/'Ending Odometer'!H240))</f>
        <v/>
      </c>
      <c r="V240" s="15"/>
      <c r="W240" s="84"/>
    </row>
    <row r="241" spans="1:23" ht="15" customHeight="1" x14ac:dyDescent="0.25">
      <c r="A241" s="65" t="str">
        <f>IF(ISBLANK('Ending Odometer'!A241),"",'Ending Odometer'!A241)</f>
        <v/>
      </c>
      <c r="B241" s="54"/>
      <c r="C241" s="59" t="str">
        <f>IF(ISBLANK('Ending Odometer'!C241),"",'Ending Odometer'!C241)</f>
        <v/>
      </c>
      <c r="D241" s="54"/>
      <c r="E241" s="88"/>
      <c r="F241" s="42"/>
      <c r="G241" s="42"/>
      <c r="H241" s="46"/>
      <c r="I241" s="46"/>
      <c r="J241" s="46"/>
      <c r="K241" s="46"/>
      <c r="L241" s="46"/>
      <c r="M241" s="47"/>
      <c r="N241" s="34"/>
      <c r="O241" s="43"/>
      <c r="P241" s="44"/>
      <c r="Q241" s="45"/>
      <c r="R241" s="34"/>
      <c r="S241" s="22" t="str">
        <f>IF(ISBLANK('Ending Odometer'!M241),"",'Ending Odometer'!M241)</f>
        <v/>
      </c>
      <c r="T241" s="48"/>
      <c r="U241" s="28" t="str">
        <f>IF(ISBLANK('Ending Odometer'!M241),"",(('Bus Inventory'!Q241-'Bus Inventory'!T241)/'Ending Odometer'!H241))</f>
        <v/>
      </c>
      <c r="V241" s="15"/>
      <c r="W241" s="84"/>
    </row>
    <row r="242" spans="1:23" ht="15" customHeight="1" x14ac:dyDescent="0.25">
      <c r="A242" s="65" t="str">
        <f>IF(ISBLANK('Ending Odometer'!A242),"",'Ending Odometer'!A242)</f>
        <v/>
      </c>
      <c r="B242" s="54"/>
      <c r="C242" s="59" t="str">
        <f>IF(ISBLANK('Ending Odometer'!C242),"",'Ending Odometer'!C242)</f>
        <v/>
      </c>
      <c r="D242" s="54"/>
      <c r="E242" s="88"/>
      <c r="F242" s="42"/>
      <c r="G242" s="42"/>
      <c r="H242" s="46"/>
      <c r="I242" s="46"/>
      <c r="J242" s="46"/>
      <c r="K242" s="46"/>
      <c r="L242" s="46"/>
      <c r="M242" s="47"/>
      <c r="N242" s="34"/>
      <c r="O242" s="43"/>
      <c r="P242" s="44"/>
      <c r="Q242" s="45"/>
      <c r="R242" s="34"/>
      <c r="S242" s="22" t="str">
        <f>IF(ISBLANK('Ending Odometer'!M242),"",'Ending Odometer'!M242)</f>
        <v/>
      </c>
      <c r="T242" s="48"/>
      <c r="U242" s="28" t="str">
        <f>IF(ISBLANK('Ending Odometer'!M242),"",(('Bus Inventory'!Q242-'Bus Inventory'!T242)/'Ending Odometer'!H242))</f>
        <v/>
      </c>
      <c r="V242" s="15"/>
      <c r="W242" s="84"/>
    </row>
    <row r="243" spans="1:23" ht="15" customHeight="1" x14ac:dyDescent="0.25">
      <c r="A243" s="65" t="str">
        <f>IF(ISBLANK('Ending Odometer'!A243),"",'Ending Odometer'!A243)</f>
        <v/>
      </c>
      <c r="B243" s="54"/>
      <c r="C243" s="59" t="str">
        <f>IF(ISBLANK('Ending Odometer'!C243),"",'Ending Odometer'!C243)</f>
        <v/>
      </c>
      <c r="D243" s="54"/>
      <c r="E243" s="88"/>
      <c r="F243" s="42"/>
      <c r="G243" s="42"/>
      <c r="H243" s="46"/>
      <c r="I243" s="46"/>
      <c r="J243" s="46"/>
      <c r="K243" s="46"/>
      <c r="L243" s="46"/>
      <c r="M243" s="47"/>
      <c r="N243" s="34"/>
      <c r="O243" s="43"/>
      <c r="P243" s="44"/>
      <c r="Q243" s="45"/>
      <c r="R243" s="34"/>
      <c r="S243" s="22" t="str">
        <f>IF(ISBLANK('Ending Odometer'!M243),"",'Ending Odometer'!M243)</f>
        <v/>
      </c>
      <c r="T243" s="48"/>
      <c r="U243" s="28" t="str">
        <f>IF(ISBLANK('Ending Odometer'!M243),"",(('Bus Inventory'!Q243-'Bus Inventory'!T243)/'Ending Odometer'!H243))</f>
        <v/>
      </c>
      <c r="V243" s="15"/>
      <c r="W243" s="84"/>
    </row>
    <row r="244" spans="1:23" ht="15" customHeight="1" x14ac:dyDescent="0.25">
      <c r="A244" s="65" t="str">
        <f>IF(ISBLANK('Ending Odometer'!A244),"",'Ending Odometer'!A244)</f>
        <v/>
      </c>
      <c r="B244" s="54"/>
      <c r="C244" s="59" t="str">
        <f>IF(ISBLANK('Ending Odometer'!C244),"",'Ending Odometer'!C244)</f>
        <v/>
      </c>
      <c r="D244" s="54"/>
      <c r="E244" s="88"/>
      <c r="F244" s="42"/>
      <c r="G244" s="42"/>
      <c r="H244" s="46"/>
      <c r="I244" s="46"/>
      <c r="J244" s="46"/>
      <c r="K244" s="46"/>
      <c r="L244" s="46"/>
      <c r="M244" s="47"/>
      <c r="N244" s="34"/>
      <c r="O244" s="43"/>
      <c r="P244" s="44"/>
      <c r="Q244" s="45"/>
      <c r="R244" s="34"/>
      <c r="S244" s="22" t="str">
        <f>IF(ISBLANK('Ending Odometer'!M244),"",'Ending Odometer'!M244)</f>
        <v/>
      </c>
      <c r="T244" s="48"/>
      <c r="U244" s="28" t="str">
        <f>IF(ISBLANK('Ending Odometer'!M244),"",(('Bus Inventory'!Q244-'Bus Inventory'!T244)/'Ending Odometer'!H244))</f>
        <v/>
      </c>
      <c r="V244" s="15"/>
      <c r="W244" s="84"/>
    </row>
    <row r="245" spans="1:23" ht="15" customHeight="1" x14ac:dyDescent="0.25">
      <c r="A245" s="65" t="str">
        <f>IF(ISBLANK('Ending Odometer'!A245),"",'Ending Odometer'!A245)</f>
        <v/>
      </c>
      <c r="B245" s="54"/>
      <c r="C245" s="59" t="str">
        <f>IF(ISBLANK('Ending Odometer'!C245),"",'Ending Odometer'!C245)</f>
        <v/>
      </c>
      <c r="D245" s="54"/>
      <c r="E245" s="88"/>
      <c r="F245" s="42"/>
      <c r="G245" s="42"/>
      <c r="H245" s="46"/>
      <c r="I245" s="46"/>
      <c r="J245" s="46"/>
      <c r="K245" s="46"/>
      <c r="L245" s="46"/>
      <c r="M245" s="47"/>
      <c r="N245" s="34"/>
      <c r="O245" s="43"/>
      <c r="P245" s="44"/>
      <c r="Q245" s="45"/>
      <c r="R245" s="34"/>
      <c r="S245" s="22" t="str">
        <f>IF(ISBLANK('Ending Odometer'!M245),"",'Ending Odometer'!M245)</f>
        <v/>
      </c>
      <c r="T245" s="48"/>
      <c r="U245" s="28" t="str">
        <f>IF(ISBLANK('Ending Odometer'!M245),"",(('Bus Inventory'!Q245-'Bus Inventory'!T245)/'Ending Odometer'!H245))</f>
        <v/>
      </c>
      <c r="V245" s="15"/>
      <c r="W245" s="84"/>
    </row>
    <row r="246" spans="1:23" ht="15" customHeight="1" x14ac:dyDescent="0.25">
      <c r="A246" s="65" t="str">
        <f>IF(ISBLANK('Ending Odometer'!A246),"",'Ending Odometer'!A246)</f>
        <v/>
      </c>
      <c r="B246" s="54"/>
      <c r="C246" s="59" t="str">
        <f>IF(ISBLANK('Ending Odometer'!C246),"",'Ending Odometer'!C246)</f>
        <v/>
      </c>
      <c r="D246" s="54"/>
      <c r="E246" s="88"/>
      <c r="F246" s="42"/>
      <c r="G246" s="42"/>
      <c r="H246" s="46"/>
      <c r="I246" s="46"/>
      <c r="J246" s="46"/>
      <c r="K246" s="46"/>
      <c r="L246" s="46"/>
      <c r="M246" s="47"/>
      <c r="N246" s="34"/>
      <c r="O246" s="43"/>
      <c r="P246" s="44"/>
      <c r="Q246" s="45"/>
      <c r="R246" s="34"/>
      <c r="S246" s="22" t="str">
        <f>IF(ISBLANK('Ending Odometer'!M246),"",'Ending Odometer'!M246)</f>
        <v/>
      </c>
      <c r="T246" s="48"/>
      <c r="U246" s="28" t="str">
        <f>IF(ISBLANK('Ending Odometer'!M246),"",(('Bus Inventory'!Q246-'Bus Inventory'!T246)/'Ending Odometer'!H246))</f>
        <v/>
      </c>
      <c r="V246" s="15"/>
      <c r="W246" s="84"/>
    </row>
    <row r="247" spans="1:23" ht="15" customHeight="1" x14ac:dyDescent="0.25">
      <c r="A247" s="65" t="str">
        <f>IF(ISBLANK('Ending Odometer'!A247),"",'Ending Odometer'!A247)</f>
        <v/>
      </c>
      <c r="B247" s="54"/>
      <c r="C247" s="59" t="str">
        <f>IF(ISBLANK('Ending Odometer'!C247),"",'Ending Odometer'!C247)</f>
        <v/>
      </c>
      <c r="D247" s="54"/>
      <c r="E247" s="88"/>
      <c r="F247" s="42"/>
      <c r="G247" s="42"/>
      <c r="H247" s="46"/>
      <c r="I247" s="46"/>
      <c r="J247" s="46"/>
      <c r="K247" s="46"/>
      <c r="L247" s="46"/>
      <c r="M247" s="47"/>
      <c r="N247" s="34"/>
      <c r="O247" s="43"/>
      <c r="P247" s="44"/>
      <c r="Q247" s="45"/>
      <c r="R247" s="34"/>
      <c r="S247" s="22" t="str">
        <f>IF(ISBLANK('Ending Odometer'!M247),"",'Ending Odometer'!M247)</f>
        <v/>
      </c>
      <c r="T247" s="48"/>
      <c r="U247" s="28" t="str">
        <f>IF(ISBLANK('Ending Odometer'!M247),"",(('Bus Inventory'!Q247-'Bus Inventory'!T247)/'Ending Odometer'!H247))</f>
        <v/>
      </c>
      <c r="V247" s="15"/>
      <c r="W247" s="84"/>
    </row>
    <row r="248" spans="1:23" ht="15" customHeight="1" x14ac:dyDescent="0.25">
      <c r="A248" s="65" t="str">
        <f>IF(ISBLANK('Ending Odometer'!A248),"",'Ending Odometer'!A248)</f>
        <v/>
      </c>
      <c r="B248" s="54"/>
      <c r="C248" s="59" t="str">
        <f>IF(ISBLANK('Ending Odometer'!C248),"",'Ending Odometer'!C248)</f>
        <v/>
      </c>
      <c r="D248" s="54"/>
      <c r="E248" s="88"/>
      <c r="F248" s="42"/>
      <c r="G248" s="42"/>
      <c r="H248" s="46"/>
      <c r="I248" s="46"/>
      <c r="J248" s="46"/>
      <c r="K248" s="46"/>
      <c r="L248" s="46"/>
      <c r="M248" s="47"/>
      <c r="N248" s="34"/>
      <c r="O248" s="43"/>
      <c r="P248" s="44"/>
      <c r="Q248" s="45"/>
      <c r="R248" s="34"/>
      <c r="S248" s="22" t="str">
        <f>IF(ISBLANK('Ending Odometer'!M248),"",'Ending Odometer'!M248)</f>
        <v/>
      </c>
      <c r="T248" s="48"/>
      <c r="U248" s="28" t="str">
        <f>IF(ISBLANK('Ending Odometer'!M248),"",(('Bus Inventory'!Q248-'Bus Inventory'!T248)/'Ending Odometer'!H248))</f>
        <v/>
      </c>
      <c r="V248" s="15"/>
      <c r="W248" s="84"/>
    </row>
    <row r="249" spans="1:23" ht="15" customHeight="1" x14ac:dyDescent="0.25">
      <c r="A249" s="65" t="str">
        <f>IF(ISBLANK('Ending Odometer'!A249),"",'Ending Odometer'!A249)</f>
        <v/>
      </c>
      <c r="B249" s="54"/>
      <c r="C249" s="59" t="str">
        <f>IF(ISBLANK('Ending Odometer'!C249),"",'Ending Odometer'!C249)</f>
        <v/>
      </c>
      <c r="D249" s="54"/>
      <c r="E249" s="88"/>
      <c r="F249" s="42"/>
      <c r="G249" s="42"/>
      <c r="H249" s="46"/>
      <c r="I249" s="46"/>
      <c r="J249" s="46"/>
      <c r="K249" s="46"/>
      <c r="L249" s="46"/>
      <c r="M249" s="47"/>
      <c r="N249" s="34"/>
      <c r="O249" s="43"/>
      <c r="P249" s="44"/>
      <c r="Q249" s="45"/>
      <c r="R249" s="34"/>
      <c r="S249" s="22" t="str">
        <f>IF(ISBLANK('Ending Odometer'!M249),"",'Ending Odometer'!M249)</f>
        <v/>
      </c>
      <c r="T249" s="48"/>
      <c r="U249" s="28" t="str">
        <f>IF(ISBLANK('Ending Odometer'!M249),"",(('Bus Inventory'!Q249-'Bus Inventory'!T249)/'Ending Odometer'!H249))</f>
        <v/>
      </c>
      <c r="V249" s="15"/>
      <c r="W249" s="84"/>
    </row>
    <row r="250" spans="1:23" ht="15" customHeight="1" x14ac:dyDescent="0.25">
      <c r="A250" s="65" t="str">
        <f>IF(ISBLANK('Ending Odometer'!A250),"",'Ending Odometer'!A250)</f>
        <v/>
      </c>
      <c r="B250" s="54"/>
      <c r="C250" s="59" t="str">
        <f>IF(ISBLANK('Ending Odometer'!C250),"",'Ending Odometer'!C250)</f>
        <v/>
      </c>
      <c r="D250" s="54"/>
      <c r="E250" s="88"/>
      <c r="F250" s="42"/>
      <c r="G250" s="42"/>
      <c r="H250" s="46"/>
      <c r="I250" s="46"/>
      <c r="J250" s="46"/>
      <c r="K250" s="46"/>
      <c r="L250" s="46"/>
      <c r="M250" s="47"/>
      <c r="N250" s="34"/>
      <c r="O250" s="43"/>
      <c r="P250" s="44"/>
      <c r="Q250" s="45"/>
      <c r="R250" s="34"/>
      <c r="S250" s="22" t="str">
        <f>IF(ISBLANK('Ending Odometer'!M250),"",'Ending Odometer'!M250)</f>
        <v/>
      </c>
      <c r="T250" s="48"/>
      <c r="U250" s="28" t="str">
        <f>IF(ISBLANK('Ending Odometer'!M250),"",(('Bus Inventory'!Q250-'Bus Inventory'!T250)/'Ending Odometer'!H250))</f>
        <v/>
      </c>
      <c r="V250" s="15"/>
      <c r="W250" s="84"/>
    </row>
    <row r="251" spans="1:23" ht="15" customHeight="1" x14ac:dyDescent="0.25">
      <c r="A251" s="65" t="str">
        <f>IF(ISBLANK('Ending Odometer'!A251),"",'Ending Odometer'!A251)</f>
        <v/>
      </c>
      <c r="B251" s="54"/>
      <c r="C251" s="59" t="str">
        <f>IF(ISBLANK('Ending Odometer'!C251),"",'Ending Odometer'!C251)</f>
        <v/>
      </c>
      <c r="D251" s="54"/>
      <c r="E251" s="88"/>
      <c r="F251" s="42"/>
      <c r="G251" s="42"/>
      <c r="H251" s="46"/>
      <c r="I251" s="46"/>
      <c r="J251" s="46"/>
      <c r="K251" s="46"/>
      <c r="L251" s="46"/>
      <c r="M251" s="47"/>
      <c r="N251" s="34"/>
      <c r="O251" s="43"/>
      <c r="P251" s="44"/>
      <c r="Q251" s="45"/>
      <c r="R251" s="34"/>
      <c r="S251" s="22" t="str">
        <f>IF(ISBLANK('Ending Odometer'!M251),"",'Ending Odometer'!M251)</f>
        <v/>
      </c>
      <c r="T251" s="48"/>
      <c r="U251" s="28" t="str">
        <f>IF(ISBLANK('Ending Odometer'!M251),"",(('Bus Inventory'!Q251-'Bus Inventory'!T251)/'Ending Odometer'!H251))</f>
        <v/>
      </c>
      <c r="V251" s="15"/>
      <c r="W251" s="84"/>
    </row>
    <row r="252" spans="1:23" ht="15" customHeight="1" x14ac:dyDescent="0.25">
      <c r="A252" s="65" t="str">
        <f>IF(ISBLANK('Ending Odometer'!A252),"",'Ending Odometer'!A252)</f>
        <v/>
      </c>
      <c r="B252" s="54"/>
      <c r="C252" s="59" t="str">
        <f>IF(ISBLANK('Ending Odometer'!C252),"",'Ending Odometer'!C252)</f>
        <v/>
      </c>
      <c r="D252" s="54"/>
      <c r="E252" s="88"/>
      <c r="F252" s="42"/>
      <c r="G252" s="42"/>
      <c r="H252" s="46"/>
      <c r="I252" s="46"/>
      <c r="J252" s="46"/>
      <c r="K252" s="46"/>
      <c r="L252" s="46"/>
      <c r="M252" s="47"/>
      <c r="N252" s="34"/>
      <c r="O252" s="43"/>
      <c r="P252" s="44"/>
      <c r="Q252" s="45"/>
      <c r="R252" s="34"/>
      <c r="S252" s="22" t="str">
        <f>IF(ISBLANK('Ending Odometer'!M252),"",'Ending Odometer'!M252)</f>
        <v/>
      </c>
      <c r="T252" s="48"/>
      <c r="U252" s="28" t="str">
        <f>IF(ISBLANK('Ending Odometer'!M252),"",(('Bus Inventory'!Q252-'Bus Inventory'!T252)/'Ending Odometer'!H252))</f>
        <v/>
      </c>
      <c r="V252" s="15"/>
      <c r="W252" s="84"/>
    </row>
    <row r="253" spans="1:23" ht="15" customHeight="1" x14ac:dyDescent="0.25">
      <c r="A253" s="65" t="str">
        <f>IF(ISBLANK('Ending Odometer'!A253),"",'Ending Odometer'!A253)</f>
        <v/>
      </c>
      <c r="B253" s="54"/>
      <c r="C253" s="59" t="str">
        <f>IF(ISBLANK('Ending Odometer'!C253),"",'Ending Odometer'!C253)</f>
        <v/>
      </c>
      <c r="D253" s="54"/>
      <c r="E253" s="88"/>
      <c r="F253" s="42"/>
      <c r="G253" s="42"/>
      <c r="H253" s="46"/>
      <c r="I253" s="46"/>
      <c r="J253" s="46"/>
      <c r="K253" s="46"/>
      <c r="L253" s="46"/>
      <c r="M253" s="47"/>
      <c r="N253" s="34"/>
      <c r="O253" s="43"/>
      <c r="P253" s="44"/>
      <c r="Q253" s="45"/>
      <c r="R253" s="34"/>
      <c r="S253" s="22" t="str">
        <f>IF(ISBLANK('Ending Odometer'!M253),"",'Ending Odometer'!M253)</f>
        <v/>
      </c>
      <c r="T253" s="48"/>
      <c r="U253" s="28" t="str">
        <f>IF(ISBLANK('Ending Odometer'!M253),"",(('Bus Inventory'!Q253-'Bus Inventory'!T253)/'Ending Odometer'!H253))</f>
        <v/>
      </c>
      <c r="V253" s="15"/>
      <c r="W253" s="84"/>
    </row>
    <row r="254" spans="1:23" ht="15" customHeight="1" x14ac:dyDescent="0.25">
      <c r="A254" s="65" t="str">
        <f>IF(ISBLANK('Ending Odometer'!A254),"",'Ending Odometer'!A254)</f>
        <v/>
      </c>
      <c r="B254" s="54"/>
      <c r="C254" s="59" t="str">
        <f>IF(ISBLANK('Ending Odometer'!C254),"",'Ending Odometer'!C254)</f>
        <v/>
      </c>
      <c r="D254" s="54"/>
      <c r="E254" s="88"/>
      <c r="F254" s="42"/>
      <c r="G254" s="42"/>
      <c r="H254" s="46"/>
      <c r="I254" s="46"/>
      <c r="J254" s="46"/>
      <c r="K254" s="46"/>
      <c r="L254" s="46"/>
      <c r="M254" s="47"/>
      <c r="N254" s="34"/>
      <c r="O254" s="43"/>
      <c r="P254" s="44"/>
      <c r="Q254" s="45"/>
      <c r="R254" s="34"/>
      <c r="S254" s="22" t="str">
        <f>IF(ISBLANK('Ending Odometer'!M254),"",'Ending Odometer'!M254)</f>
        <v/>
      </c>
      <c r="T254" s="48"/>
      <c r="U254" s="28" t="str">
        <f>IF(ISBLANK('Ending Odometer'!M254),"",(('Bus Inventory'!Q254-'Bus Inventory'!T254)/'Ending Odometer'!H254))</f>
        <v/>
      </c>
      <c r="V254" s="15"/>
      <c r="W254" s="84"/>
    </row>
    <row r="255" spans="1:23" ht="15" customHeight="1" x14ac:dyDescent="0.25">
      <c r="A255" s="65" t="str">
        <f>IF(ISBLANK('Ending Odometer'!A255),"",'Ending Odometer'!A255)</f>
        <v/>
      </c>
      <c r="B255" s="54"/>
      <c r="C255" s="59" t="str">
        <f>IF(ISBLANK('Ending Odometer'!C255),"",'Ending Odometer'!C255)</f>
        <v/>
      </c>
      <c r="D255" s="54"/>
      <c r="E255" s="88"/>
      <c r="F255" s="42"/>
      <c r="G255" s="42"/>
      <c r="H255" s="46"/>
      <c r="I255" s="46"/>
      <c r="J255" s="46"/>
      <c r="K255" s="46"/>
      <c r="L255" s="46"/>
      <c r="M255" s="47"/>
      <c r="N255" s="34"/>
      <c r="O255" s="43"/>
      <c r="P255" s="44"/>
      <c r="Q255" s="45"/>
      <c r="R255" s="34"/>
      <c r="S255" s="22" t="str">
        <f>IF(ISBLANK('Ending Odometer'!M255),"",'Ending Odometer'!M255)</f>
        <v/>
      </c>
      <c r="T255" s="48"/>
      <c r="U255" s="28" t="str">
        <f>IF(ISBLANK('Ending Odometer'!M255),"",(('Bus Inventory'!Q255-'Bus Inventory'!T255)/'Ending Odometer'!H255))</f>
        <v/>
      </c>
      <c r="V255" s="15"/>
      <c r="W255" s="84"/>
    </row>
    <row r="256" spans="1:23" ht="15" customHeight="1" x14ac:dyDescent="0.25">
      <c r="A256" s="65" t="str">
        <f>IF(ISBLANK('Ending Odometer'!A256),"",'Ending Odometer'!A256)</f>
        <v/>
      </c>
      <c r="B256" s="54"/>
      <c r="C256" s="59" t="str">
        <f>IF(ISBLANK('Ending Odometer'!C256),"",'Ending Odometer'!C256)</f>
        <v/>
      </c>
      <c r="D256" s="54"/>
      <c r="E256" s="88"/>
      <c r="F256" s="42"/>
      <c r="G256" s="42"/>
      <c r="H256" s="46"/>
      <c r="I256" s="46"/>
      <c r="J256" s="46"/>
      <c r="K256" s="46"/>
      <c r="L256" s="46"/>
      <c r="M256" s="47"/>
      <c r="N256" s="34"/>
      <c r="O256" s="43"/>
      <c r="P256" s="44"/>
      <c r="Q256" s="45"/>
      <c r="R256" s="34"/>
      <c r="S256" s="22" t="str">
        <f>IF(ISBLANK('Ending Odometer'!M256),"",'Ending Odometer'!M256)</f>
        <v/>
      </c>
      <c r="T256" s="48"/>
      <c r="U256" s="28" t="str">
        <f>IF(ISBLANK('Ending Odometer'!M256),"",(('Bus Inventory'!Q256-'Bus Inventory'!T256)/'Ending Odometer'!H256))</f>
        <v/>
      </c>
      <c r="V256" s="15"/>
      <c r="W256" s="84"/>
    </row>
    <row r="257" spans="1:23" ht="15" customHeight="1" x14ac:dyDescent="0.25">
      <c r="A257" s="65" t="str">
        <f>IF(ISBLANK('Ending Odometer'!A257),"",'Ending Odometer'!A257)</f>
        <v/>
      </c>
      <c r="B257" s="54"/>
      <c r="C257" s="59" t="str">
        <f>IF(ISBLANK('Ending Odometer'!C257),"",'Ending Odometer'!C257)</f>
        <v/>
      </c>
      <c r="D257" s="54"/>
      <c r="E257" s="88"/>
      <c r="F257" s="42"/>
      <c r="G257" s="42"/>
      <c r="H257" s="46"/>
      <c r="I257" s="46"/>
      <c r="J257" s="46"/>
      <c r="K257" s="46"/>
      <c r="L257" s="46"/>
      <c r="M257" s="47"/>
      <c r="N257" s="34"/>
      <c r="O257" s="43"/>
      <c r="P257" s="44"/>
      <c r="Q257" s="45"/>
      <c r="R257" s="34"/>
      <c r="S257" s="22" t="str">
        <f>IF(ISBLANK('Ending Odometer'!M257),"",'Ending Odometer'!M257)</f>
        <v/>
      </c>
      <c r="T257" s="48"/>
      <c r="U257" s="28" t="str">
        <f>IF(ISBLANK('Ending Odometer'!M257),"",(('Bus Inventory'!Q257-'Bus Inventory'!T257)/'Ending Odometer'!H257))</f>
        <v/>
      </c>
      <c r="V257" s="15"/>
      <c r="W257" s="84"/>
    </row>
    <row r="258" spans="1:23" ht="15" customHeight="1" x14ac:dyDescent="0.25">
      <c r="A258" s="65" t="str">
        <f>IF(ISBLANK('Ending Odometer'!A258),"",'Ending Odometer'!A258)</f>
        <v/>
      </c>
      <c r="B258" s="54"/>
      <c r="C258" s="59" t="str">
        <f>IF(ISBLANK('Ending Odometer'!C258),"",'Ending Odometer'!C258)</f>
        <v/>
      </c>
      <c r="D258" s="54"/>
      <c r="E258" s="88"/>
      <c r="F258" s="42"/>
      <c r="G258" s="42"/>
      <c r="H258" s="46"/>
      <c r="I258" s="46"/>
      <c r="J258" s="46"/>
      <c r="K258" s="46"/>
      <c r="L258" s="46"/>
      <c r="M258" s="47"/>
      <c r="N258" s="54"/>
      <c r="O258" s="43"/>
      <c r="P258" s="89"/>
      <c r="Q258" s="45"/>
      <c r="R258" s="34"/>
      <c r="S258" s="22" t="str">
        <f>IF(ISBLANK('Ending Odometer'!M258),"",'Ending Odometer'!M258)</f>
        <v/>
      </c>
      <c r="T258" s="48"/>
      <c r="U258" s="28" t="str">
        <f>IF(ISBLANK('Ending Odometer'!M258),"",(('Bus Inventory'!Q258-'Bus Inventory'!T258)/'Ending Odometer'!H258))</f>
        <v/>
      </c>
      <c r="V258" s="15"/>
      <c r="W258" s="84"/>
    </row>
    <row r="259" spans="1:23" ht="15" customHeight="1" x14ac:dyDescent="0.25">
      <c r="A259" s="65" t="str">
        <f>IF(ISBLANK('Ending Odometer'!A259),"",'Ending Odometer'!A259)</f>
        <v/>
      </c>
      <c r="B259" s="54"/>
      <c r="C259" s="59" t="str">
        <f>IF(ISBLANK('Ending Odometer'!C259),"",'Ending Odometer'!C259)</f>
        <v/>
      </c>
      <c r="D259" s="54"/>
      <c r="E259" s="88"/>
      <c r="F259" s="42"/>
      <c r="G259" s="42"/>
      <c r="H259" s="46"/>
      <c r="I259" s="46"/>
      <c r="J259" s="46"/>
      <c r="K259" s="46"/>
      <c r="L259" s="46"/>
      <c r="M259" s="47"/>
      <c r="N259" s="54"/>
      <c r="O259" s="43"/>
      <c r="P259" s="89"/>
      <c r="Q259" s="45"/>
      <c r="R259" s="34"/>
      <c r="S259" s="22" t="str">
        <f>IF(ISBLANK('Ending Odometer'!M259),"",'Ending Odometer'!M259)</f>
        <v/>
      </c>
      <c r="T259" s="48"/>
      <c r="U259" s="28" t="str">
        <f>IF(ISBLANK('Ending Odometer'!M259),"",(('Bus Inventory'!Q259-'Bus Inventory'!T259)/'Ending Odometer'!H259))</f>
        <v/>
      </c>
      <c r="V259" s="15"/>
      <c r="W259" s="84"/>
    </row>
    <row r="260" spans="1:23" ht="15" customHeight="1" x14ac:dyDescent="0.25">
      <c r="A260" s="65" t="str">
        <f>IF(ISBLANK('Ending Odometer'!A260),"",'Ending Odometer'!A260)</f>
        <v/>
      </c>
      <c r="B260" s="54"/>
      <c r="C260" s="59" t="str">
        <f>IF(ISBLANK('Ending Odometer'!C260),"",'Ending Odometer'!C260)</f>
        <v/>
      </c>
      <c r="D260" s="54"/>
      <c r="E260" s="88"/>
      <c r="F260" s="42"/>
      <c r="G260" s="42"/>
      <c r="H260" s="46"/>
      <c r="I260" s="46"/>
      <c r="J260" s="46"/>
      <c r="K260" s="46"/>
      <c r="L260" s="46"/>
      <c r="M260" s="47"/>
      <c r="N260" s="54"/>
      <c r="O260" s="43"/>
      <c r="P260" s="89"/>
      <c r="Q260" s="45"/>
      <c r="R260" s="34"/>
      <c r="S260" s="22" t="str">
        <f>IF(ISBLANK('Ending Odometer'!M260),"",'Ending Odometer'!M260)</f>
        <v/>
      </c>
      <c r="T260" s="48"/>
      <c r="U260" s="28" t="str">
        <f>IF(ISBLANK('Ending Odometer'!M260),"",(('Bus Inventory'!Q260-'Bus Inventory'!T260)/'Ending Odometer'!H260))</f>
        <v/>
      </c>
      <c r="V260" s="15"/>
      <c r="W260" s="84"/>
    </row>
    <row r="261" spans="1:23" ht="15" customHeight="1" x14ac:dyDescent="0.25">
      <c r="A261" s="65" t="str">
        <f>IF(ISBLANK('Ending Odometer'!A261),"",'Ending Odometer'!A261)</f>
        <v/>
      </c>
      <c r="B261" s="54"/>
      <c r="C261" s="59" t="str">
        <f>IF(ISBLANK('Ending Odometer'!C261),"",'Ending Odometer'!C261)</f>
        <v/>
      </c>
      <c r="D261" s="54"/>
      <c r="E261" s="88"/>
      <c r="F261" s="42"/>
      <c r="G261" s="42"/>
      <c r="H261" s="46"/>
      <c r="I261" s="46"/>
      <c r="J261" s="46"/>
      <c r="K261" s="46"/>
      <c r="L261" s="46"/>
      <c r="M261" s="47"/>
      <c r="N261" s="54"/>
      <c r="O261" s="43"/>
      <c r="P261" s="89"/>
      <c r="Q261" s="45"/>
      <c r="R261" s="34"/>
      <c r="S261" s="22" t="str">
        <f>IF(ISBLANK('Ending Odometer'!M261),"",'Ending Odometer'!M261)</f>
        <v/>
      </c>
      <c r="T261" s="48"/>
      <c r="U261" s="28" t="str">
        <f>IF(ISBLANK('Ending Odometer'!M261),"",(('Bus Inventory'!Q261-'Bus Inventory'!T261)/'Ending Odometer'!H261))</f>
        <v/>
      </c>
      <c r="V261" s="15"/>
      <c r="W261" s="84"/>
    </row>
    <row r="262" spans="1:23" ht="15" customHeight="1" x14ac:dyDescent="0.25">
      <c r="A262" s="65" t="str">
        <f>IF(ISBLANK('Ending Odometer'!A262),"",'Ending Odometer'!A262)</f>
        <v/>
      </c>
      <c r="B262" s="54"/>
      <c r="C262" s="59" t="str">
        <f>IF(ISBLANK('Ending Odometer'!C262),"",'Ending Odometer'!C262)</f>
        <v/>
      </c>
      <c r="D262" s="54"/>
      <c r="E262" s="88"/>
      <c r="F262" s="42"/>
      <c r="G262" s="42"/>
      <c r="H262" s="46"/>
      <c r="I262" s="46"/>
      <c r="J262" s="46"/>
      <c r="K262" s="46"/>
      <c r="L262" s="46"/>
      <c r="M262" s="47"/>
      <c r="N262" s="54"/>
      <c r="O262" s="43"/>
      <c r="P262" s="89"/>
      <c r="Q262" s="45"/>
      <c r="R262" s="34"/>
      <c r="S262" s="22" t="str">
        <f>IF(ISBLANK('Ending Odometer'!M262),"",'Ending Odometer'!M262)</f>
        <v/>
      </c>
      <c r="T262" s="48"/>
      <c r="U262" s="28" t="str">
        <f>IF(ISBLANK('Ending Odometer'!M262),"",(('Bus Inventory'!Q262-'Bus Inventory'!T262)/'Ending Odometer'!H262))</f>
        <v/>
      </c>
      <c r="V262" s="15"/>
      <c r="W262" s="84"/>
    </row>
    <row r="263" spans="1:23" ht="15" customHeight="1" x14ac:dyDescent="0.25">
      <c r="A263" s="65" t="str">
        <f>IF(ISBLANK('Ending Odometer'!A263),"",'Ending Odometer'!A263)</f>
        <v/>
      </c>
      <c r="B263" s="54"/>
      <c r="C263" s="59" t="str">
        <f>IF(ISBLANK('Ending Odometer'!C263),"",'Ending Odometer'!C263)</f>
        <v/>
      </c>
      <c r="D263" s="54"/>
      <c r="E263" s="88"/>
      <c r="F263" s="42"/>
      <c r="G263" s="42"/>
      <c r="H263" s="46"/>
      <c r="I263" s="46"/>
      <c r="J263" s="46"/>
      <c r="K263" s="46"/>
      <c r="L263" s="46"/>
      <c r="M263" s="47"/>
      <c r="N263" s="54"/>
      <c r="O263" s="43"/>
      <c r="P263" s="89"/>
      <c r="Q263" s="45"/>
      <c r="R263" s="34"/>
      <c r="S263" s="22" t="str">
        <f>IF(ISBLANK('Ending Odometer'!M263),"",'Ending Odometer'!M263)</f>
        <v/>
      </c>
      <c r="T263" s="48"/>
      <c r="U263" s="28" t="str">
        <f>IF(ISBLANK('Ending Odometer'!M263),"",(('Bus Inventory'!Q263-'Bus Inventory'!T263)/'Ending Odometer'!H263))</f>
        <v/>
      </c>
      <c r="V263" s="15"/>
      <c r="W263" s="84"/>
    </row>
    <row r="264" spans="1:23" ht="15" customHeight="1" x14ac:dyDescent="0.25">
      <c r="A264" s="65" t="str">
        <f>IF(ISBLANK('Ending Odometer'!A264),"",'Ending Odometer'!A264)</f>
        <v/>
      </c>
      <c r="B264" s="54"/>
      <c r="C264" s="59" t="str">
        <f>IF(ISBLANK('Ending Odometer'!C264),"",'Ending Odometer'!C264)</f>
        <v/>
      </c>
      <c r="D264" s="54"/>
      <c r="E264" s="88"/>
      <c r="F264" s="42"/>
      <c r="G264" s="42"/>
      <c r="H264" s="46"/>
      <c r="I264" s="46"/>
      <c r="J264" s="46"/>
      <c r="K264" s="46"/>
      <c r="L264" s="46"/>
      <c r="M264" s="47"/>
      <c r="N264" s="54"/>
      <c r="O264" s="43"/>
      <c r="P264" s="89"/>
      <c r="Q264" s="45"/>
      <c r="R264" s="34"/>
      <c r="S264" s="22" t="str">
        <f>IF(ISBLANK('Ending Odometer'!M264),"",'Ending Odometer'!M264)</f>
        <v/>
      </c>
      <c r="T264" s="48"/>
      <c r="U264" s="28" t="str">
        <f>IF(ISBLANK('Ending Odometer'!M264),"",(('Bus Inventory'!Q264-'Bus Inventory'!T264)/'Ending Odometer'!H264))</f>
        <v/>
      </c>
      <c r="V264" s="15"/>
      <c r="W264" s="84"/>
    </row>
    <row r="265" spans="1:23" ht="15" customHeight="1" x14ac:dyDescent="0.25">
      <c r="A265" s="65" t="str">
        <f>IF(ISBLANK('Ending Odometer'!A265),"",'Ending Odometer'!A265)</f>
        <v/>
      </c>
      <c r="B265" s="54"/>
      <c r="C265" s="59" t="str">
        <f>IF(ISBLANK('Ending Odometer'!C265),"",'Ending Odometer'!C265)</f>
        <v/>
      </c>
      <c r="D265" s="54"/>
      <c r="E265" s="88"/>
      <c r="F265" s="42"/>
      <c r="G265" s="42"/>
      <c r="H265" s="46"/>
      <c r="I265" s="46"/>
      <c r="J265" s="46"/>
      <c r="K265" s="46"/>
      <c r="L265" s="46"/>
      <c r="M265" s="47"/>
      <c r="N265" s="54"/>
      <c r="O265" s="43"/>
      <c r="P265" s="89"/>
      <c r="Q265" s="45"/>
      <c r="R265" s="34"/>
      <c r="S265" s="22" t="str">
        <f>IF(ISBLANK('Ending Odometer'!M265),"",'Ending Odometer'!M265)</f>
        <v/>
      </c>
      <c r="T265" s="48"/>
      <c r="U265" s="28" t="str">
        <f>IF(ISBLANK('Ending Odometer'!M265),"",(('Bus Inventory'!Q265-'Bus Inventory'!T265)/'Ending Odometer'!H265))</f>
        <v/>
      </c>
      <c r="V265" s="15"/>
      <c r="W265" s="84"/>
    </row>
    <row r="266" spans="1:23" ht="15" customHeight="1" x14ac:dyDescent="0.25">
      <c r="A266" s="65" t="str">
        <f>IF(ISBLANK('Ending Odometer'!A266),"",'Ending Odometer'!A266)</f>
        <v/>
      </c>
      <c r="B266" s="54"/>
      <c r="C266" s="59" t="str">
        <f>IF(ISBLANK('Ending Odometer'!C266),"",'Ending Odometer'!C266)</f>
        <v/>
      </c>
      <c r="D266" s="54"/>
      <c r="E266" s="88"/>
      <c r="F266" s="42"/>
      <c r="G266" s="42"/>
      <c r="H266" s="46"/>
      <c r="I266" s="46"/>
      <c r="J266" s="46"/>
      <c r="K266" s="46"/>
      <c r="L266" s="46"/>
      <c r="M266" s="47"/>
      <c r="N266" s="54"/>
      <c r="O266" s="43"/>
      <c r="P266" s="89"/>
      <c r="Q266" s="45"/>
      <c r="R266" s="34"/>
      <c r="S266" s="22" t="str">
        <f>IF(ISBLANK('Ending Odometer'!M266),"",'Ending Odometer'!M266)</f>
        <v/>
      </c>
      <c r="T266" s="48"/>
      <c r="U266" s="28" t="str">
        <f>IF(ISBLANK('Ending Odometer'!M266),"",(('Bus Inventory'!Q266-'Bus Inventory'!T266)/'Ending Odometer'!H266))</f>
        <v/>
      </c>
      <c r="V266" s="15"/>
      <c r="W266" s="84"/>
    </row>
    <row r="267" spans="1:23" ht="15" customHeight="1" x14ac:dyDescent="0.25">
      <c r="A267" s="65" t="str">
        <f>IF(ISBLANK('Ending Odometer'!A267),"",'Ending Odometer'!A267)</f>
        <v/>
      </c>
      <c r="B267" s="54"/>
      <c r="C267" s="59" t="str">
        <f>IF(ISBLANK('Ending Odometer'!C267),"",'Ending Odometer'!C267)</f>
        <v/>
      </c>
      <c r="D267" s="54"/>
      <c r="E267" s="88"/>
      <c r="F267" s="42"/>
      <c r="G267" s="42"/>
      <c r="H267" s="46"/>
      <c r="I267" s="46"/>
      <c r="J267" s="46"/>
      <c r="K267" s="46"/>
      <c r="L267" s="46"/>
      <c r="M267" s="47"/>
      <c r="N267" s="54"/>
      <c r="O267" s="43"/>
      <c r="P267" s="89"/>
      <c r="Q267" s="45"/>
      <c r="R267" s="34"/>
      <c r="S267" s="22" t="str">
        <f>IF(ISBLANK('Ending Odometer'!M267),"",'Ending Odometer'!M267)</f>
        <v/>
      </c>
      <c r="T267" s="48"/>
      <c r="U267" s="28" t="str">
        <f>IF(ISBLANK('Ending Odometer'!M267),"",(('Bus Inventory'!Q267-'Bus Inventory'!T267)/'Ending Odometer'!H267))</f>
        <v/>
      </c>
      <c r="V267" s="15"/>
      <c r="W267" s="84"/>
    </row>
    <row r="268" spans="1:23" ht="15" customHeight="1" x14ac:dyDescent="0.25">
      <c r="A268" s="65" t="str">
        <f>IF(ISBLANK('Ending Odometer'!A268),"",'Ending Odometer'!A268)</f>
        <v/>
      </c>
      <c r="B268" s="54"/>
      <c r="C268" s="59" t="str">
        <f>IF(ISBLANK('Ending Odometer'!C268),"",'Ending Odometer'!C268)</f>
        <v/>
      </c>
      <c r="D268" s="54"/>
      <c r="E268" s="88"/>
      <c r="F268" s="42"/>
      <c r="G268" s="42"/>
      <c r="H268" s="46"/>
      <c r="I268" s="46"/>
      <c r="J268" s="46"/>
      <c r="K268" s="46"/>
      <c r="L268" s="46"/>
      <c r="M268" s="47"/>
      <c r="N268" s="54"/>
      <c r="O268" s="43"/>
      <c r="P268" s="89"/>
      <c r="Q268" s="45"/>
      <c r="R268" s="34"/>
      <c r="S268" s="22" t="str">
        <f>IF(ISBLANK('Ending Odometer'!M268),"",'Ending Odometer'!M268)</f>
        <v/>
      </c>
      <c r="T268" s="48"/>
      <c r="U268" s="28" t="str">
        <f>IF(ISBLANK('Ending Odometer'!M268),"",(('Bus Inventory'!Q268-'Bus Inventory'!T268)/'Ending Odometer'!H268))</f>
        <v/>
      </c>
      <c r="V268" s="15"/>
      <c r="W268" s="84"/>
    </row>
    <row r="269" spans="1:23" ht="15" customHeight="1" x14ac:dyDescent="0.25">
      <c r="A269" s="65" t="str">
        <f>IF(ISBLANK('Ending Odometer'!A269),"",'Ending Odometer'!A269)</f>
        <v/>
      </c>
      <c r="B269" s="54"/>
      <c r="C269" s="59" t="str">
        <f>IF(ISBLANK('Ending Odometer'!C269),"",'Ending Odometer'!C269)</f>
        <v/>
      </c>
      <c r="D269" s="54"/>
      <c r="E269" s="88"/>
      <c r="F269" s="42"/>
      <c r="G269" s="42"/>
      <c r="H269" s="46"/>
      <c r="I269" s="46"/>
      <c r="J269" s="46"/>
      <c r="K269" s="46"/>
      <c r="L269" s="46"/>
      <c r="M269" s="47"/>
      <c r="N269" s="54"/>
      <c r="O269" s="43"/>
      <c r="P269" s="89"/>
      <c r="Q269" s="45"/>
      <c r="R269" s="34"/>
      <c r="S269" s="22" t="str">
        <f>IF(ISBLANK('Ending Odometer'!M269),"",'Ending Odometer'!M269)</f>
        <v/>
      </c>
      <c r="T269" s="48"/>
      <c r="U269" s="28" t="str">
        <f>IF(ISBLANK('Ending Odometer'!M269),"",(('Bus Inventory'!Q269-'Bus Inventory'!T269)/'Ending Odometer'!H269))</f>
        <v/>
      </c>
      <c r="V269" s="15"/>
      <c r="W269" s="84"/>
    </row>
    <row r="270" spans="1:23" ht="15" customHeight="1" x14ac:dyDescent="0.25">
      <c r="A270" s="65" t="str">
        <f>IF(ISBLANK('Ending Odometer'!A270),"",'Ending Odometer'!A270)</f>
        <v/>
      </c>
      <c r="B270" s="54"/>
      <c r="C270" s="59" t="str">
        <f>IF(ISBLANK('Ending Odometer'!C270),"",'Ending Odometer'!C270)</f>
        <v/>
      </c>
      <c r="D270" s="54"/>
      <c r="E270" s="88"/>
      <c r="F270" s="42"/>
      <c r="G270" s="42"/>
      <c r="H270" s="46"/>
      <c r="I270" s="46"/>
      <c r="J270" s="46"/>
      <c r="K270" s="46"/>
      <c r="L270" s="46"/>
      <c r="M270" s="47"/>
      <c r="N270" s="54"/>
      <c r="O270" s="43"/>
      <c r="P270" s="89"/>
      <c r="Q270" s="45"/>
      <c r="R270" s="34"/>
      <c r="S270" s="22" t="str">
        <f>IF(ISBLANK('Ending Odometer'!M270),"",'Ending Odometer'!M270)</f>
        <v/>
      </c>
      <c r="T270" s="48"/>
      <c r="U270" s="28" t="str">
        <f>IF(ISBLANK('Ending Odometer'!M270),"",(('Bus Inventory'!Q270-'Bus Inventory'!T270)/'Ending Odometer'!H270))</f>
        <v/>
      </c>
      <c r="V270" s="15"/>
      <c r="W270" s="84"/>
    </row>
    <row r="271" spans="1:23" ht="15" customHeight="1" x14ac:dyDescent="0.25">
      <c r="A271" s="65" t="str">
        <f>IF(ISBLANK('Ending Odometer'!A271),"",'Ending Odometer'!A271)</f>
        <v/>
      </c>
      <c r="B271" s="54"/>
      <c r="C271" s="59" t="str">
        <f>IF(ISBLANK('Ending Odometer'!C271),"",'Ending Odometer'!C271)</f>
        <v/>
      </c>
      <c r="D271" s="54"/>
      <c r="E271" s="88"/>
      <c r="F271" s="42"/>
      <c r="G271" s="42"/>
      <c r="H271" s="46"/>
      <c r="I271" s="46"/>
      <c r="J271" s="46"/>
      <c r="K271" s="46"/>
      <c r="L271" s="46"/>
      <c r="M271" s="47"/>
      <c r="N271" s="54"/>
      <c r="O271" s="43"/>
      <c r="P271" s="89"/>
      <c r="Q271" s="45"/>
      <c r="R271" s="34"/>
      <c r="S271" s="22" t="str">
        <f>IF(ISBLANK('Ending Odometer'!M271),"",'Ending Odometer'!M271)</f>
        <v/>
      </c>
      <c r="T271" s="48"/>
      <c r="U271" s="28" t="str">
        <f>IF(ISBLANK('Ending Odometer'!M271),"",(('Bus Inventory'!Q271-'Bus Inventory'!T271)/'Ending Odometer'!H271))</f>
        <v/>
      </c>
      <c r="V271" s="15"/>
      <c r="W271" s="84"/>
    </row>
    <row r="272" spans="1:23" ht="15" customHeight="1" x14ac:dyDescent="0.25">
      <c r="A272" s="65" t="str">
        <f>IF(ISBLANK('Ending Odometer'!A272),"",'Ending Odometer'!A272)</f>
        <v/>
      </c>
      <c r="B272" s="54"/>
      <c r="C272" s="59" t="str">
        <f>IF(ISBLANK('Ending Odometer'!C272),"",'Ending Odometer'!C272)</f>
        <v/>
      </c>
      <c r="D272" s="54"/>
      <c r="E272" s="88"/>
      <c r="F272" s="42"/>
      <c r="G272" s="42"/>
      <c r="H272" s="46"/>
      <c r="I272" s="46"/>
      <c r="J272" s="46"/>
      <c r="K272" s="46"/>
      <c r="L272" s="46"/>
      <c r="M272" s="47"/>
      <c r="N272" s="54"/>
      <c r="O272" s="43"/>
      <c r="P272" s="89"/>
      <c r="Q272" s="45"/>
      <c r="R272" s="54"/>
      <c r="S272" s="22" t="str">
        <f>IF(ISBLANK('Ending Odometer'!M272),"",'Ending Odometer'!M272)</f>
        <v/>
      </c>
      <c r="T272" s="48"/>
      <c r="U272" s="28" t="str">
        <f>IF(ISBLANK('Ending Odometer'!M272),"",(('Bus Inventory'!Q272-'Bus Inventory'!T272)/'Ending Odometer'!H272))</f>
        <v/>
      </c>
      <c r="V272" s="15"/>
      <c r="W272" s="84"/>
    </row>
    <row r="273" spans="1:23" ht="15" customHeight="1" x14ac:dyDescent="0.25">
      <c r="A273" s="65" t="str">
        <f>IF(ISBLANK('Ending Odometer'!A273),"",'Ending Odometer'!A273)</f>
        <v/>
      </c>
      <c r="B273" s="54"/>
      <c r="C273" s="59" t="str">
        <f>IF(ISBLANK('Ending Odometer'!C273),"",'Ending Odometer'!C273)</f>
        <v/>
      </c>
      <c r="D273" s="54"/>
      <c r="E273" s="88"/>
      <c r="F273" s="42"/>
      <c r="G273" s="42"/>
      <c r="H273" s="46"/>
      <c r="I273" s="46"/>
      <c r="J273" s="46"/>
      <c r="K273" s="46"/>
      <c r="L273" s="46"/>
      <c r="M273" s="47"/>
      <c r="N273" s="54"/>
      <c r="O273" s="43"/>
      <c r="P273" s="89"/>
      <c r="Q273" s="45"/>
      <c r="R273" s="54"/>
      <c r="S273" s="22" t="str">
        <f>IF(ISBLANK('Ending Odometer'!M273),"",'Ending Odometer'!M273)</f>
        <v/>
      </c>
      <c r="T273" s="48"/>
      <c r="U273" s="28" t="str">
        <f>IF(ISBLANK('Ending Odometer'!M273),"",(('Bus Inventory'!Q273-'Bus Inventory'!T273)/'Ending Odometer'!H273))</f>
        <v/>
      </c>
      <c r="V273" s="15"/>
      <c r="W273" s="84"/>
    </row>
    <row r="274" spans="1:23" ht="15" customHeight="1" x14ac:dyDescent="0.25">
      <c r="A274" s="65" t="str">
        <f>IF(ISBLANK('Ending Odometer'!A274),"",'Ending Odometer'!A274)</f>
        <v/>
      </c>
      <c r="B274" s="54"/>
      <c r="C274" s="59" t="str">
        <f>IF(ISBLANK('Ending Odometer'!C274),"",'Ending Odometer'!C274)</f>
        <v/>
      </c>
      <c r="D274" s="54"/>
      <c r="E274" s="88"/>
      <c r="F274" s="42"/>
      <c r="G274" s="42"/>
      <c r="H274" s="46"/>
      <c r="I274" s="46"/>
      <c r="J274" s="46"/>
      <c r="K274" s="46"/>
      <c r="L274" s="46"/>
      <c r="M274" s="47"/>
      <c r="N274" s="54"/>
      <c r="O274" s="43"/>
      <c r="P274" s="89"/>
      <c r="Q274" s="45"/>
      <c r="R274" s="54"/>
      <c r="S274" s="22" t="str">
        <f>IF(ISBLANK('Ending Odometer'!M274),"",'Ending Odometer'!M274)</f>
        <v/>
      </c>
      <c r="T274" s="48"/>
      <c r="U274" s="28" t="str">
        <f>IF(ISBLANK('Ending Odometer'!M274),"",(('Bus Inventory'!Q274-'Bus Inventory'!T274)/'Ending Odometer'!H274))</f>
        <v/>
      </c>
      <c r="V274" s="15"/>
      <c r="W274" s="84"/>
    </row>
    <row r="275" spans="1:23" ht="15" customHeight="1" x14ac:dyDescent="0.25">
      <c r="A275" s="65" t="str">
        <f>IF(ISBLANK('Ending Odometer'!A275),"",'Ending Odometer'!A275)</f>
        <v/>
      </c>
      <c r="B275" s="54"/>
      <c r="C275" s="59" t="str">
        <f>IF(ISBLANK('Ending Odometer'!C275),"",'Ending Odometer'!C275)</f>
        <v/>
      </c>
      <c r="D275" s="54"/>
      <c r="E275" s="88"/>
      <c r="F275" s="42"/>
      <c r="G275" s="42"/>
      <c r="H275" s="46"/>
      <c r="I275" s="46"/>
      <c r="J275" s="46"/>
      <c r="K275" s="46"/>
      <c r="L275" s="46"/>
      <c r="M275" s="47"/>
      <c r="N275" s="54"/>
      <c r="O275" s="43"/>
      <c r="P275" s="89"/>
      <c r="Q275" s="45"/>
      <c r="R275" s="54"/>
      <c r="S275" s="22" t="str">
        <f>IF(ISBLANK('Ending Odometer'!M275),"",'Ending Odometer'!M275)</f>
        <v/>
      </c>
      <c r="T275" s="48"/>
      <c r="U275" s="28" t="str">
        <f>IF(ISBLANK('Ending Odometer'!M275),"",(('Bus Inventory'!Q275-'Bus Inventory'!T275)/'Ending Odometer'!H275))</f>
        <v/>
      </c>
      <c r="V275" s="15"/>
      <c r="W275" s="84"/>
    </row>
    <row r="276" spans="1:23" ht="15" customHeight="1" x14ac:dyDescent="0.25">
      <c r="A276" s="65" t="str">
        <f>IF(ISBLANK('Ending Odometer'!A276),"",'Ending Odometer'!A276)</f>
        <v/>
      </c>
      <c r="B276" s="54"/>
      <c r="C276" s="59" t="str">
        <f>IF(ISBLANK('Ending Odometer'!C276),"",'Ending Odometer'!C276)</f>
        <v/>
      </c>
      <c r="D276" s="54"/>
      <c r="E276" s="88"/>
      <c r="F276" s="42"/>
      <c r="G276" s="42"/>
      <c r="H276" s="46"/>
      <c r="I276" s="46"/>
      <c r="J276" s="46"/>
      <c r="K276" s="46"/>
      <c r="L276" s="46"/>
      <c r="M276" s="47"/>
      <c r="N276" s="54"/>
      <c r="O276" s="43"/>
      <c r="P276" s="89"/>
      <c r="Q276" s="45"/>
      <c r="R276" s="54"/>
      <c r="S276" s="22" t="str">
        <f>IF(ISBLANK('Ending Odometer'!M276),"",'Ending Odometer'!M276)</f>
        <v/>
      </c>
      <c r="T276" s="48"/>
      <c r="U276" s="28" t="str">
        <f>IF(ISBLANK('Ending Odometer'!M276),"",(('Bus Inventory'!Q276-'Bus Inventory'!T276)/'Ending Odometer'!H276))</f>
        <v/>
      </c>
      <c r="V276" s="15"/>
      <c r="W276" s="84"/>
    </row>
    <row r="277" spans="1:23" ht="15" customHeight="1" x14ac:dyDescent="0.25">
      <c r="A277" s="65" t="str">
        <f>IF(ISBLANK('Ending Odometer'!A277),"",'Ending Odometer'!A277)</f>
        <v/>
      </c>
      <c r="B277" s="54"/>
      <c r="C277" s="59" t="str">
        <f>IF(ISBLANK('Ending Odometer'!C277),"",'Ending Odometer'!C277)</f>
        <v/>
      </c>
      <c r="D277" s="54"/>
      <c r="E277" s="88"/>
      <c r="F277" s="42"/>
      <c r="G277" s="42"/>
      <c r="H277" s="46"/>
      <c r="I277" s="46"/>
      <c r="J277" s="46"/>
      <c r="K277" s="46"/>
      <c r="L277" s="46"/>
      <c r="M277" s="47"/>
      <c r="N277" s="54"/>
      <c r="O277" s="43"/>
      <c r="P277" s="89"/>
      <c r="Q277" s="45"/>
      <c r="R277" s="54"/>
      <c r="S277" s="22" t="str">
        <f>IF(ISBLANK('Ending Odometer'!M277),"",'Ending Odometer'!M277)</f>
        <v/>
      </c>
      <c r="T277" s="48"/>
      <c r="U277" s="28" t="str">
        <f>IF(ISBLANK('Ending Odometer'!M277),"",(('Bus Inventory'!Q277-'Bus Inventory'!T277)/'Ending Odometer'!H277))</f>
        <v/>
      </c>
      <c r="V277" s="15"/>
      <c r="W277" s="84"/>
    </row>
    <row r="278" spans="1:23" ht="15" customHeight="1" x14ac:dyDescent="0.25">
      <c r="A278" s="65" t="str">
        <f>IF(ISBLANK('Ending Odometer'!A278),"",'Ending Odometer'!A278)</f>
        <v/>
      </c>
      <c r="B278" s="54"/>
      <c r="C278" s="59" t="str">
        <f>IF(ISBLANK('Ending Odometer'!C278),"",'Ending Odometer'!C278)</f>
        <v/>
      </c>
      <c r="D278" s="54"/>
      <c r="E278" s="88"/>
      <c r="F278" s="42"/>
      <c r="G278" s="42"/>
      <c r="H278" s="46"/>
      <c r="I278" s="46"/>
      <c r="J278" s="46"/>
      <c r="K278" s="46"/>
      <c r="L278" s="46"/>
      <c r="M278" s="47"/>
      <c r="N278" s="54"/>
      <c r="O278" s="43"/>
      <c r="P278" s="89"/>
      <c r="Q278" s="45"/>
      <c r="R278" s="54"/>
      <c r="S278" s="22" t="str">
        <f>IF(ISBLANK('Ending Odometer'!M278),"",'Ending Odometer'!M278)</f>
        <v/>
      </c>
      <c r="T278" s="48"/>
      <c r="U278" s="28" t="str">
        <f>IF(ISBLANK('Ending Odometer'!M278),"",(('Bus Inventory'!Q278-'Bus Inventory'!T278)/'Ending Odometer'!H278))</f>
        <v/>
      </c>
      <c r="V278" s="15"/>
      <c r="W278" s="84"/>
    </row>
    <row r="279" spans="1:23" ht="15" customHeight="1" x14ac:dyDescent="0.25">
      <c r="A279" s="65" t="str">
        <f>IF(ISBLANK('Ending Odometer'!A279),"",'Ending Odometer'!A279)</f>
        <v/>
      </c>
      <c r="B279" s="54"/>
      <c r="C279" s="59" t="str">
        <f>IF(ISBLANK('Ending Odometer'!C279),"",'Ending Odometer'!C279)</f>
        <v/>
      </c>
      <c r="D279" s="54"/>
      <c r="E279" s="90"/>
      <c r="F279" s="91"/>
      <c r="G279" s="91"/>
      <c r="H279" s="92"/>
      <c r="I279" s="93"/>
      <c r="J279" s="46"/>
      <c r="K279" s="93"/>
      <c r="L279" s="93"/>
      <c r="M279" s="47"/>
      <c r="N279" s="54"/>
      <c r="O279" s="90"/>
      <c r="P279" s="94"/>
      <c r="Q279" s="95"/>
      <c r="R279" s="54"/>
      <c r="S279" s="22" t="str">
        <f>IF(ISBLANK('Ending Odometer'!M279),"",'Ending Odometer'!M279)</f>
        <v/>
      </c>
      <c r="T279" s="48"/>
      <c r="U279" s="28" t="str">
        <f>IF(ISBLANK('Ending Odometer'!M279),"",(('Bus Inventory'!Q279-'Bus Inventory'!T279)/'Ending Odometer'!H279))</f>
        <v/>
      </c>
      <c r="V279" s="15"/>
      <c r="W279" s="84"/>
    </row>
    <row r="280" spans="1:23" ht="15" customHeight="1" x14ac:dyDescent="0.25">
      <c r="A280" s="65" t="str">
        <f>IF(ISBLANK('Ending Odometer'!A280),"",'Ending Odometer'!A280)</f>
        <v/>
      </c>
      <c r="B280" s="54"/>
      <c r="C280" s="59" t="str">
        <f>IF(ISBLANK('Ending Odometer'!C280),"",'Ending Odometer'!C280)</f>
        <v/>
      </c>
      <c r="D280" s="54"/>
      <c r="E280" s="90"/>
      <c r="F280" s="91"/>
      <c r="G280" s="91"/>
      <c r="H280" s="92"/>
      <c r="I280" s="93"/>
      <c r="J280" s="46"/>
      <c r="K280" s="93"/>
      <c r="L280" s="93"/>
      <c r="M280" s="47"/>
      <c r="N280" s="54"/>
      <c r="O280" s="90"/>
      <c r="P280" s="94"/>
      <c r="Q280" s="95"/>
      <c r="R280" s="54"/>
      <c r="S280" s="22" t="str">
        <f>IF(ISBLANK('Ending Odometer'!M280),"",'Ending Odometer'!M280)</f>
        <v/>
      </c>
      <c r="T280" s="48"/>
      <c r="U280" s="28" t="str">
        <f>IF(ISBLANK('Ending Odometer'!M280),"",(('Bus Inventory'!Q280-'Bus Inventory'!T280)/'Ending Odometer'!H280))</f>
        <v/>
      </c>
      <c r="V280" s="15"/>
      <c r="W280" s="84"/>
    </row>
    <row r="281" spans="1:23" ht="15" customHeight="1" x14ac:dyDescent="0.25">
      <c r="A281" s="65" t="str">
        <f>IF(ISBLANK('Ending Odometer'!A281),"",'Ending Odometer'!A281)</f>
        <v/>
      </c>
      <c r="B281" s="54"/>
      <c r="C281" s="59" t="str">
        <f>IF(ISBLANK('Ending Odometer'!C281),"",'Ending Odometer'!C281)</f>
        <v/>
      </c>
      <c r="D281" s="54"/>
      <c r="E281" s="90"/>
      <c r="F281" s="91"/>
      <c r="G281" s="91"/>
      <c r="H281" s="92"/>
      <c r="I281" s="93"/>
      <c r="J281" s="46"/>
      <c r="K281" s="93"/>
      <c r="L281" s="93"/>
      <c r="M281" s="47"/>
      <c r="N281" s="54"/>
      <c r="O281" s="90"/>
      <c r="P281" s="94"/>
      <c r="Q281" s="95"/>
      <c r="R281" s="54"/>
      <c r="S281" s="22" t="str">
        <f>IF(ISBLANK('Ending Odometer'!M281),"",'Ending Odometer'!M281)</f>
        <v/>
      </c>
      <c r="T281" s="48"/>
      <c r="U281" s="28" t="str">
        <f>IF(ISBLANK('Ending Odometer'!M281),"",(('Bus Inventory'!Q281-'Bus Inventory'!T281)/'Ending Odometer'!H281))</f>
        <v/>
      </c>
      <c r="V281" s="15"/>
      <c r="W281" s="84"/>
    </row>
    <row r="282" spans="1:23" ht="15" customHeight="1" x14ac:dyDescent="0.25">
      <c r="A282" s="65" t="str">
        <f>IF(ISBLANK('Ending Odometer'!A282),"",'Ending Odometer'!A282)</f>
        <v/>
      </c>
      <c r="B282" s="54"/>
      <c r="C282" s="59" t="str">
        <f>IF(ISBLANK('Ending Odometer'!C282),"",'Ending Odometer'!C282)</f>
        <v/>
      </c>
      <c r="D282" s="54"/>
      <c r="E282" s="90"/>
      <c r="F282" s="91"/>
      <c r="G282" s="91"/>
      <c r="H282" s="92"/>
      <c r="I282" s="93"/>
      <c r="J282" s="46"/>
      <c r="K282" s="93"/>
      <c r="L282" s="93"/>
      <c r="M282" s="47"/>
      <c r="N282" s="54"/>
      <c r="O282" s="90"/>
      <c r="P282" s="94"/>
      <c r="Q282" s="95"/>
      <c r="R282" s="54"/>
      <c r="S282" s="22" t="str">
        <f>IF(ISBLANK('Ending Odometer'!M282),"",'Ending Odometer'!M282)</f>
        <v/>
      </c>
      <c r="T282" s="48"/>
      <c r="U282" s="28" t="str">
        <f>IF(ISBLANK('Ending Odometer'!M282),"",(('Bus Inventory'!Q282-'Bus Inventory'!T282)/'Ending Odometer'!H282))</f>
        <v/>
      </c>
      <c r="V282" s="15"/>
      <c r="W282" s="84"/>
    </row>
    <row r="283" spans="1:23" ht="15" customHeight="1" x14ac:dyDescent="0.25">
      <c r="A283" s="65" t="str">
        <f>IF(ISBLANK('Ending Odometer'!A283),"",'Ending Odometer'!A283)</f>
        <v/>
      </c>
      <c r="B283" s="54"/>
      <c r="C283" s="59" t="str">
        <f>IF(ISBLANK('Ending Odometer'!C283),"",'Ending Odometer'!C283)</f>
        <v/>
      </c>
      <c r="D283" s="54"/>
      <c r="E283" s="90"/>
      <c r="F283" s="91"/>
      <c r="G283" s="91"/>
      <c r="H283" s="92"/>
      <c r="I283" s="93"/>
      <c r="J283" s="46"/>
      <c r="K283" s="93"/>
      <c r="L283" s="93"/>
      <c r="M283" s="47"/>
      <c r="N283" s="54"/>
      <c r="O283" s="90"/>
      <c r="P283" s="94"/>
      <c r="Q283" s="95"/>
      <c r="R283" s="54"/>
      <c r="S283" s="22" t="str">
        <f>IF(ISBLANK('Ending Odometer'!M283),"",'Ending Odometer'!M283)</f>
        <v/>
      </c>
      <c r="T283" s="48"/>
      <c r="U283" s="28" t="str">
        <f>IF(ISBLANK('Ending Odometer'!M283),"",(('Bus Inventory'!Q283-'Bus Inventory'!T283)/'Ending Odometer'!H283))</f>
        <v/>
      </c>
      <c r="V283" s="15"/>
      <c r="W283" s="84"/>
    </row>
    <row r="284" spans="1:23" ht="15" customHeight="1" x14ac:dyDescent="0.25">
      <c r="A284" s="65" t="str">
        <f>IF(ISBLANK('Ending Odometer'!A284),"",'Ending Odometer'!A284)</f>
        <v/>
      </c>
      <c r="B284" s="54"/>
      <c r="C284" s="59" t="str">
        <f>IF(ISBLANK('Ending Odometer'!C284),"",'Ending Odometer'!C284)</f>
        <v/>
      </c>
      <c r="D284" s="54"/>
      <c r="E284" s="90"/>
      <c r="F284" s="91"/>
      <c r="G284" s="91"/>
      <c r="H284" s="92"/>
      <c r="I284" s="93"/>
      <c r="J284" s="46"/>
      <c r="K284" s="93"/>
      <c r="L284" s="93"/>
      <c r="M284" s="47"/>
      <c r="N284" s="54"/>
      <c r="O284" s="90"/>
      <c r="P284" s="94"/>
      <c r="Q284" s="95"/>
      <c r="R284" s="54"/>
      <c r="S284" s="22" t="str">
        <f>IF(ISBLANK('Ending Odometer'!M284),"",'Ending Odometer'!M284)</f>
        <v/>
      </c>
      <c r="T284" s="48"/>
      <c r="U284" s="28" t="str">
        <f>IF(ISBLANK('Ending Odometer'!M284),"",(('Bus Inventory'!Q284-'Bus Inventory'!T284)/'Ending Odometer'!H284))</f>
        <v/>
      </c>
      <c r="V284" s="15"/>
      <c r="W284" s="84"/>
    </row>
    <row r="285" spans="1:23" ht="15" customHeight="1" x14ac:dyDescent="0.25">
      <c r="A285" s="65" t="str">
        <f>IF(ISBLANK('Ending Odometer'!A285),"",'Ending Odometer'!A285)</f>
        <v/>
      </c>
      <c r="B285" s="54"/>
      <c r="C285" s="59" t="str">
        <f>IF(ISBLANK('Ending Odometer'!C285),"",'Ending Odometer'!C285)</f>
        <v/>
      </c>
      <c r="D285" s="54"/>
      <c r="E285" s="90"/>
      <c r="F285" s="91"/>
      <c r="G285" s="91"/>
      <c r="H285" s="92"/>
      <c r="I285" s="93"/>
      <c r="J285" s="46"/>
      <c r="K285" s="93"/>
      <c r="L285" s="93"/>
      <c r="M285" s="47"/>
      <c r="N285" s="54"/>
      <c r="O285" s="90"/>
      <c r="P285" s="94"/>
      <c r="Q285" s="95"/>
      <c r="R285" s="54"/>
      <c r="S285" s="22" t="str">
        <f>IF(ISBLANK('Ending Odometer'!M285),"",'Ending Odometer'!M285)</f>
        <v/>
      </c>
      <c r="T285" s="48"/>
      <c r="U285" s="28" t="str">
        <f>IF(ISBLANK('Ending Odometer'!M285),"",(('Bus Inventory'!Q285-'Bus Inventory'!T285)/'Ending Odometer'!H285))</f>
        <v/>
      </c>
      <c r="V285" s="15"/>
      <c r="W285" s="84"/>
    </row>
    <row r="286" spans="1:23" ht="15" customHeight="1" x14ac:dyDescent="0.25">
      <c r="A286" s="65" t="str">
        <f>IF(ISBLANK('Ending Odometer'!A286),"",'Ending Odometer'!A286)</f>
        <v/>
      </c>
      <c r="B286" s="54"/>
      <c r="C286" s="59" t="str">
        <f>IF(ISBLANK('Ending Odometer'!C286),"",'Ending Odometer'!C286)</f>
        <v/>
      </c>
      <c r="D286" s="54"/>
      <c r="E286" s="90"/>
      <c r="F286" s="91"/>
      <c r="G286" s="91"/>
      <c r="H286" s="92"/>
      <c r="I286" s="93"/>
      <c r="J286" s="46"/>
      <c r="K286" s="93"/>
      <c r="L286" s="93"/>
      <c r="M286" s="47"/>
      <c r="N286" s="54"/>
      <c r="O286" s="90"/>
      <c r="P286" s="94"/>
      <c r="Q286" s="95"/>
      <c r="R286" s="54"/>
      <c r="S286" s="22" t="str">
        <f>IF(ISBLANK('Ending Odometer'!M286),"",'Ending Odometer'!M286)</f>
        <v/>
      </c>
      <c r="T286" s="48"/>
      <c r="U286" s="28" t="str">
        <f>IF(ISBLANK('Ending Odometer'!M286),"",(('Bus Inventory'!Q286-'Bus Inventory'!T286)/'Ending Odometer'!H286))</f>
        <v/>
      </c>
      <c r="V286" s="15"/>
      <c r="W286" s="84"/>
    </row>
    <row r="287" spans="1:23" ht="15" customHeight="1" x14ac:dyDescent="0.25">
      <c r="A287" s="65" t="str">
        <f>IF(ISBLANK('Ending Odometer'!A287),"",'Ending Odometer'!A287)</f>
        <v/>
      </c>
      <c r="B287" s="54"/>
      <c r="C287" s="59" t="str">
        <f>IF(ISBLANK('Ending Odometer'!C287),"",'Ending Odometer'!C287)</f>
        <v/>
      </c>
      <c r="D287" s="54"/>
      <c r="E287" s="90"/>
      <c r="F287" s="91"/>
      <c r="G287" s="91"/>
      <c r="H287" s="92"/>
      <c r="I287" s="93"/>
      <c r="J287" s="46"/>
      <c r="K287" s="93"/>
      <c r="L287" s="93"/>
      <c r="M287" s="47"/>
      <c r="N287" s="54"/>
      <c r="O287" s="90"/>
      <c r="P287" s="94"/>
      <c r="Q287" s="95"/>
      <c r="R287" s="54"/>
      <c r="S287" s="22" t="str">
        <f>IF(ISBLANK('Ending Odometer'!M287),"",'Ending Odometer'!M287)</f>
        <v/>
      </c>
      <c r="T287" s="48"/>
      <c r="U287" s="28" t="str">
        <f>IF(ISBLANK('Ending Odometer'!M287),"",(('Bus Inventory'!Q287-'Bus Inventory'!T287)/'Ending Odometer'!H287))</f>
        <v/>
      </c>
      <c r="V287" s="15"/>
      <c r="W287" s="84"/>
    </row>
    <row r="288" spans="1:23" ht="15" customHeight="1" x14ac:dyDescent="0.25">
      <c r="A288" s="65" t="str">
        <f>IF(ISBLANK('Ending Odometer'!A288),"",'Ending Odometer'!A288)</f>
        <v/>
      </c>
      <c r="B288" s="54"/>
      <c r="C288" s="59" t="str">
        <f>IF(ISBLANK('Ending Odometer'!C288),"",'Ending Odometer'!C288)</f>
        <v/>
      </c>
      <c r="D288" s="54"/>
      <c r="E288" s="90"/>
      <c r="F288" s="91"/>
      <c r="G288" s="91"/>
      <c r="H288" s="92"/>
      <c r="I288" s="93"/>
      <c r="J288" s="46"/>
      <c r="K288" s="93"/>
      <c r="L288" s="93"/>
      <c r="M288" s="47"/>
      <c r="N288" s="54"/>
      <c r="O288" s="90"/>
      <c r="P288" s="94"/>
      <c r="Q288" s="95"/>
      <c r="R288" s="54"/>
      <c r="S288" s="22" t="str">
        <f>IF(ISBLANK('Ending Odometer'!M288),"",'Ending Odometer'!M288)</f>
        <v/>
      </c>
      <c r="T288" s="48"/>
      <c r="U288" s="28" t="str">
        <f>IF(ISBLANK('Ending Odometer'!M288),"",(('Bus Inventory'!Q288-'Bus Inventory'!T288)/'Ending Odometer'!H288))</f>
        <v/>
      </c>
      <c r="V288" s="15"/>
      <c r="W288" s="84"/>
    </row>
    <row r="289" spans="1:23" ht="15" customHeight="1" x14ac:dyDescent="0.25">
      <c r="A289" s="65" t="str">
        <f>IF(ISBLANK('Ending Odometer'!A289),"",'Ending Odometer'!A289)</f>
        <v/>
      </c>
      <c r="B289" s="54"/>
      <c r="C289" s="59" t="str">
        <f>IF(ISBLANK('Ending Odometer'!C289),"",'Ending Odometer'!C289)</f>
        <v/>
      </c>
      <c r="D289" s="54"/>
      <c r="E289" s="90"/>
      <c r="F289" s="91"/>
      <c r="G289" s="91"/>
      <c r="H289" s="92"/>
      <c r="I289" s="93"/>
      <c r="J289" s="46"/>
      <c r="K289" s="93"/>
      <c r="L289" s="93"/>
      <c r="M289" s="47"/>
      <c r="N289" s="54"/>
      <c r="O289" s="90"/>
      <c r="P289" s="94"/>
      <c r="Q289" s="95"/>
      <c r="R289" s="54"/>
      <c r="S289" s="22" t="str">
        <f>IF(ISBLANK('Ending Odometer'!M289),"",'Ending Odometer'!M289)</f>
        <v/>
      </c>
      <c r="T289" s="48"/>
      <c r="U289" s="28" t="str">
        <f>IF(ISBLANK('Ending Odometer'!M289),"",(('Bus Inventory'!Q289-'Bus Inventory'!T289)/'Ending Odometer'!H289))</f>
        <v/>
      </c>
      <c r="V289" s="15"/>
      <c r="W289" s="84"/>
    </row>
    <row r="290" spans="1:23" ht="15" customHeight="1" x14ac:dyDescent="0.25">
      <c r="A290" s="65" t="str">
        <f>IF(ISBLANK('Ending Odometer'!A290),"",'Ending Odometer'!A290)</f>
        <v/>
      </c>
      <c r="B290" s="54"/>
      <c r="C290" s="59" t="str">
        <f>IF(ISBLANK('Ending Odometer'!C290),"",'Ending Odometer'!C290)</f>
        <v/>
      </c>
      <c r="D290" s="54"/>
      <c r="E290" s="90"/>
      <c r="F290" s="91"/>
      <c r="G290" s="91"/>
      <c r="H290" s="92"/>
      <c r="I290" s="93"/>
      <c r="J290" s="46"/>
      <c r="K290" s="93"/>
      <c r="L290" s="93"/>
      <c r="M290" s="47"/>
      <c r="N290" s="54"/>
      <c r="O290" s="90"/>
      <c r="P290" s="94"/>
      <c r="Q290" s="95"/>
      <c r="R290" s="54"/>
      <c r="S290" s="22" t="str">
        <f>IF(ISBLANK('Ending Odometer'!M290),"",'Ending Odometer'!M290)</f>
        <v/>
      </c>
      <c r="T290" s="48"/>
      <c r="U290" s="28" t="str">
        <f>IF(ISBLANK('Ending Odometer'!M290),"",(('Bus Inventory'!Q290-'Bus Inventory'!T290)/'Ending Odometer'!H290))</f>
        <v/>
      </c>
      <c r="V290" s="15"/>
      <c r="W290" s="84"/>
    </row>
    <row r="291" spans="1:23" ht="15" customHeight="1" x14ac:dyDescent="0.25">
      <c r="A291" s="65" t="str">
        <f>IF(ISBLANK('Ending Odometer'!A291),"",'Ending Odometer'!A291)</f>
        <v/>
      </c>
      <c r="B291" s="54"/>
      <c r="C291" s="59" t="str">
        <f>IF(ISBLANK('Ending Odometer'!C291),"",'Ending Odometer'!C291)</f>
        <v/>
      </c>
      <c r="D291" s="54"/>
      <c r="E291" s="90"/>
      <c r="F291" s="91"/>
      <c r="G291" s="91"/>
      <c r="H291" s="92"/>
      <c r="I291" s="93"/>
      <c r="J291" s="46"/>
      <c r="K291" s="93"/>
      <c r="L291" s="93"/>
      <c r="M291" s="47"/>
      <c r="N291" s="54"/>
      <c r="O291" s="90"/>
      <c r="P291" s="94"/>
      <c r="Q291" s="95"/>
      <c r="R291" s="54"/>
      <c r="S291" s="22" t="str">
        <f>IF(ISBLANK('Ending Odometer'!M291),"",'Ending Odometer'!M291)</f>
        <v/>
      </c>
      <c r="T291" s="48"/>
      <c r="U291" s="28" t="str">
        <f>IF(ISBLANK('Ending Odometer'!M291),"",(('Bus Inventory'!Q291-'Bus Inventory'!T291)/'Ending Odometer'!H291))</f>
        <v/>
      </c>
      <c r="V291" s="15"/>
      <c r="W291" s="84"/>
    </row>
    <row r="292" spans="1:23" ht="15" customHeight="1" x14ac:dyDescent="0.25">
      <c r="A292" s="65" t="str">
        <f>IF(ISBLANK('Ending Odometer'!A292),"",'Ending Odometer'!A292)</f>
        <v/>
      </c>
      <c r="B292" s="54"/>
      <c r="C292" s="59" t="str">
        <f>IF(ISBLANK('Ending Odometer'!C292),"",'Ending Odometer'!C292)</f>
        <v/>
      </c>
      <c r="D292" s="54"/>
      <c r="E292" s="90"/>
      <c r="F292" s="91"/>
      <c r="G292" s="91"/>
      <c r="H292" s="92"/>
      <c r="I292" s="93"/>
      <c r="J292" s="46"/>
      <c r="K292" s="93"/>
      <c r="L292" s="93"/>
      <c r="M292" s="47"/>
      <c r="N292" s="54"/>
      <c r="O292" s="90"/>
      <c r="P292" s="94"/>
      <c r="Q292" s="95"/>
      <c r="R292" s="54"/>
      <c r="S292" s="22" t="str">
        <f>IF(ISBLANK('Ending Odometer'!M292),"",'Ending Odometer'!M292)</f>
        <v/>
      </c>
      <c r="T292" s="48"/>
      <c r="U292" s="28" t="str">
        <f>IF(ISBLANK('Ending Odometer'!M292),"",(('Bus Inventory'!Q292-'Bus Inventory'!T292)/'Ending Odometer'!H292))</f>
        <v/>
      </c>
      <c r="V292" s="15"/>
      <c r="W292" s="84"/>
    </row>
    <row r="293" spans="1:23" ht="15" customHeight="1" x14ac:dyDescent="0.25">
      <c r="A293" s="65" t="str">
        <f>IF(ISBLANK('Ending Odometer'!A293),"",'Ending Odometer'!A293)</f>
        <v/>
      </c>
      <c r="B293" s="54"/>
      <c r="C293" s="59" t="str">
        <f>IF(ISBLANK('Ending Odometer'!C293),"",'Ending Odometer'!C293)</f>
        <v/>
      </c>
      <c r="D293" s="54"/>
      <c r="E293" s="90"/>
      <c r="F293" s="91"/>
      <c r="G293" s="91"/>
      <c r="H293" s="92"/>
      <c r="I293" s="93"/>
      <c r="J293" s="46"/>
      <c r="K293" s="93"/>
      <c r="L293" s="93"/>
      <c r="M293" s="47"/>
      <c r="N293" s="54"/>
      <c r="O293" s="90"/>
      <c r="P293" s="94"/>
      <c r="Q293" s="95"/>
      <c r="R293" s="54"/>
      <c r="S293" s="22" t="str">
        <f>IF(ISBLANK('Ending Odometer'!M293),"",'Ending Odometer'!M293)</f>
        <v/>
      </c>
      <c r="T293" s="48"/>
      <c r="U293" s="28" t="str">
        <f>IF(ISBLANK('Ending Odometer'!M293),"",(('Bus Inventory'!Q293-'Bus Inventory'!T293)/'Ending Odometer'!H293))</f>
        <v/>
      </c>
      <c r="V293" s="15"/>
      <c r="W293" s="84"/>
    </row>
    <row r="294" spans="1:23" ht="15" customHeight="1" x14ac:dyDescent="0.25">
      <c r="A294" s="65" t="str">
        <f>IF(ISBLANK('Ending Odometer'!A294),"",'Ending Odometer'!A294)</f>
        <v/>
      </c>
      <c r="B294" s="54"/>
      <c r="C294" s="59" t="str">
        <f>IF(ISBLANK('Ending Odometer'!C294),"",'Ending Odometer'!C294)</f>
        <v/>
      </c>
      <c r="D294" s="54"/>
      <c r="E294" s="96"/>
      <c r="F294" s="97"/>
      <c r="G294" s="97"/>
      <c r="H294" s="97"/>
      <c r="I294" s="97"/>
      <c r="J294" s="97"/>
      <c r="K294" s="97"/>
      <c r="L294" s="97"/>
      <c r="M294" s="98"/>
      <c r="N294" s="54"/>
      <c r="O294" s="96"/>
      <c r="P294" s="97"/>
      <c r="Q294" s="99"/>
      <c r="R294" s="54"/>
      <c r="S294" s="22" t="str">
        <f>IF(ISBLANK('Ending Odometer'!M294),"",'Ending Odometer'!M294)</f>
        <v/>
      </c>
      <c r="T294" s="48"/>
      <c r="U294" s="28" t="str">
        <f>IF(ISBLANK('Ending Odometer'!M294),"",(('Bus Inventory'!Q294-'Bus Inventory'!T294)/'Ending Odometer'!H294))</f>
        <v/>
      </c>
      <c r="V294" s="15"/>
      <c r="W294" s="84"/>
    </row>
    <row r="295" spans="1:23" ht="15" customHeight="1" x14ac:dyDescent="0.25">
      <c r="A295" s="65" t="str">
        <f>IF(ISBLANK('Ending Odometer'!A295),"",'Ending Odometer'!A295)</f>
        <v/>
      </c>
      <c r="B295" s="54"/>
      <c r="C295" s="59" t="str">
        <f>IF(ISBLANK('Ending Odometer'!C295),"",'Ending Odometer'!C295)</f>
        <v/>
      </c>
      <c r="D295" s="54"/>
      <c r="E295" s="96"/>
      <c r="F295" s="97"/>
      <c r="G295" s="97"/>
      <c r="H295" s="97"/>
      <c r="I295" s="97"/>
      <c r="J295" s="97"/>
      <c r="K295" s="97"/>
      <c r="L295" s="97"/>
      <c r="M295" s="98"/>
      <c r="N295" s="54"/>
      <c r="O295" s="96"/>
      <c r="P295" s="97"/>
      <c r="Q295" s="99"/>
      <c r="R295" s="54"/>
      <c r="S295" s="22" t="str">
        <f>IF(ISBLANK('Ending Odometer'!M295),"",'Ending Odometer'!M295)</f>
        <v/>
      </c>
      <c r="T295" s="48"/>
      <c r="U295" s="28" t="str">
        <f>IF(ISBLANK('Ending Odometer'!M295),"",(('Bus Inventory'!Q295-'Bus Inventory'!T295)/'Ending Odometer'!H295))</f>
        <v/>
      </c>
      <c r="V295" s="15"/>
      <c r="W295" s="84"/>
    </row>
    <row r="296" spans="1:23" ht="15" customHeight="1" x14ac:dyDescent="0.25">
      <c r="A296" s="65" t="str">
        <f>IF(ISBLANK('Ending Odometer'!A296),"",'Ending Odometer'!A296)</f>
        <v/>
      </c>
      <c r="B296" s="54"/>
      <c r="C296" s="59" t="str">
        <f>IF(ISBLANK('Ending Odometer'!C296),"",'Ending Odometer'!C296)</f>
        <v/>
      </c>
      <c r="D296" s="54"/>
      <c r="E296" s="96"/>
      <c r="F296" s="97"/>
      <c r="G296" s="97"/>
      <c r="H296" s="97"/>
      <c r="I296" s="97"/>
      <c r="J296" s="97"/>
      <c r="K296" s="97"/>
      <c r="L296" s="97"/>
      <c r="M296" s="98"/>
      <c r="N296" s="54"/>
      <c r="O296" s="96"/>
      <c r="P296" s="97"/>
      <c r="Q296" s="99"/>
      <c r="R296" s="54"/>
      <c r="S296" s="22" t="str">
        <f>IF(ISBLANK('Ending Odometer'!M296),"",'Ending Odometer'!M296)</f>
        <v/>
      </c>
      <c r="T296" s="48"/>
      <c r="U296" s="28" t="str">
        <f>IF(ISBLANK('Ending Odometer'!M296),"",(('Bus Inventory'!Q296-'Bus Inventory'!T296)/'Ending Odometer'!H296))</f>
        <v/>
      </c>
      <c r="V296" s="15"/>
      <c r="W296" s="84"/>
    </row>
    <row r="297" spans="1:23" ht="15" customHeight="1" x14ac:dyDescent="0.25">
      <c r="A297" s="65" t="str">
        <f>IF(ISBLANK('Ending Odometer'!A297),"",'Ending Odometer'!A297)</f>
        <v/>
      </c>
      <c r="B297" s="54"/>
      <c r="C297" s="59" t="str">
        <f>IF(ISBLANK('Ending Odometer'!C297),"",'Ending Odometer'!C297)</f>
        <v/>
      </c>
      <c r="D297" s="54"/>
      <c r="E297" s="96"/>
      <c r="F297" s="97"/>
      <c r="G297" s="97"/>
      <c r="H297" s="97"/>
      <c r="I297" s="97"/>
      <c r="J297" s="97"/>
      <c r="K297" s="97"/>
      <c r="L297" s="97"/>
      <c r="M297" s="98"/>
      <c r="N297" s="54"/>
      <c r="O297" s="96"/>
      <c r="P297" s="97"/>
      <c r="Q297" s="99"/>
      <c r="R297" s="54"/>
      <c r="S297" s="22" t="str">
        <f>IF(ISBLANK('Ending Odometer'!M297),"",'Ending Odometer'!M297)</f>
        <v/>
      </c>
      <c r="T297" s="48"/>
      <c r="U297" s="28" t="str">
        <f>IF(ISBLANK('Ending Odometer'!M297),"",(('Bus Inventory'!Q297-'Bus Inventory'!T297)/'Ending Odometer'!H297))</f>
        <v/>
      </c>
      <c r="V297" s="15"/>
      <c r="W297" s="84"/>
    </row>
    <row r="298" spans="1:23" ht="15" customHeight="1" x14ac:dyDescent="0.25">
      <c r="A298" s="65" t="str">
        <f>IF(ISBLANK('Ending Odometer'!A298),"",'Ending Odometer'!A298)</f>
        <v/>
      </c>
      <c r="B298" s="54"/>
      <c r="C298" s="59" t="str">
        <f>IF(ISBLANK('Ending Odometer'!C298),"",'Ending Odometer'!C298)</f>
        <v/>
      </c>
      <c r="D298" s="54"/>
      <c r="E298" s="96"/>
      <c r="F298" s="97"/>
      <c r="G298" s="97"/>
      <c r="H298" s="97"/>
      <c r="I298" s="97"/>
      <c r="J298" s="97"/>
      <c r="K298" s="97"/>
      <c r="L298" s="97"/>
      <c r="M298" s="98"/>
      <c r="N298" s="54"/>
      <c r="O298" s="96"/>
      <c r="P298" s="97"/>
      <c r="Q298" s="99"/>
      <c r="R298" s="54"/>
      <c r="S298" s="22" t="str">
        <f>IF(ISBLANK('Ending Odometer'!M298),"",'Ending Odometer'!M298)</f>
        <v/>
      </c>
      <c r="T298" s="48"/>
      <c r="U298" s="28" t="str">
        <f>IF(ISBLANK('Ending Odometer'!M298),"",(('Bus Inventory'!Q298-'Bus Inventory'!T298)/'Ending Odometer'!H298))</f>
        <v/>
      </c>
      <c r="V298" s="15"/>
      <c r="W298" s="84"/>
    </row>
    <row r="299" spans="1:23" ht="15" customHeight="1" x14ac:dyDescent="0.25">
      <c r="A299" s="65" t="str">
        <f>IF(ISBLANK('Ending Odometer'!A299),"",'Ending Odometer'!A299)</f>
        <v/>
      </c>
      <c r="B299" s="54"/>
      <c r="C299" s="59" t="str">
        <f>IF(ISBLANK('Ending Odometer'!C299),"",'Ending Odometer'!C299)</f>
        <v/>
      </c>
      <c r="D299" s="54"/>
      <c r="E299" s="96"/>
      <c r="F299" s="97"/>
      <c r="G299" s="97"/>
      <c r="H299" s="97"/>
      <c r="I299" s="97"/>
      <c r="J299" s="97"/>
      <c r="K299" s="97"/>
      <c r="L299" s="97"/>
      <c r="M299" s="98"/>
      <c r="N299" s="54"/>
      <c r="O299" s="96"/>
      <c r="P299" s="97"/>
      <c r="Q299" s="99"/>
      <c r="R299" s="54"/>
      <c r="S299" s="22" t="str">
        <f>IF(ISBLANK('Ending Odometer'!M299),"",'Ending Odometer'!M299)</f>
        <v/>
      </c>
      <c r="T299" s="48"/>
      <c r="U299" s="28" t="str">
        <f>IF(ISBLANK('Ending Odometer'!M299),"",(('Bus Inventory'!Q299-'Bus Inventory'!T299)/'Ending Odometer'!H299))</f>
        <v/>
      </c>
      <c r="V299" s="15"/>
      <c r="W299" s="84"/>
    </row>
    <row r="300" spans="1:23" ht="15" customHeight="1" x14ac:dyDescent="0.25">
      <c r="A300" s="65" t="str">
        <f>IF(ISBLANK('Ending Odometer'!A300),"",'Ending Odometer'!A300)</f>
        <v/>
      </c>
      <c r="B300" s="54"/>
      <c r="C300" s="59" t="str">
        <f>IF(ISBLANK('Ending Odometer'!C300),"",'Ending Odometer'!C300)</f>
        <v/>
      </c>
      <c r="D300" s="54"/>
      <c r="E300" s="96"/>
      <c r="F300" s="97"/>
      <c r="G300" s="97"/>
      <c r="H300" s="97"/>
      <c r="I300" s="97"/>
      <c r="J300" s="97"/>
      <c r="K300" s="97"/>
      <c r="L300" s="97"/>
      <c r="M300" s="98"/>
      <c r="N300" s="54"/>
      <c r="O300" s="96"/>
      <c r="P300" s="97"/>
      <c r="Q300" s="99"/>
      <c r="R300" s="54"/>
      <c r="S300" s="22" t="str">
        <f>IF(ISBLANK('Ending Odometer'!M300),"",'Ending Odometer'!M300)</f>
        <v/>
      </c>
      <c r="T300" s="48"/>
      <c r="U300" s="28" t="str">
        <f>IF(ISBLANK('Ending Odometer'!M300),"",(('Bus Inventory'!Q300-'Bus Inventory'!T300)/'Ending Odometer'!H300))</f>
        <v/>
      </c>
      <c r="V300" s="15"/>
      <c r="W300" s="84"/>
    </row>
    <row r="301" spans="1:23" ht="15" customHeight="1" x14ac:dyDescent="0.25">
      <c r="A301" s="65" t="str">
        <f>IF(ISBLANK('Ending Odometer'!A301),"",'Ending Odometer'!A301)</f>
        <v/>
      </c>
      <c r="B301" s="54"/>
      <c r="C301" s="59" t="str">
        <f>IF(ISBLANK('Ending Odometer'!C301),"",'Ending Odometer'!C301)</f>
        <v/>
      </c>
      <c r="D301" s="54"/>
      <c r="E301" s="96"/>
      <c r="F301" s="97"/>
      <c r="G301" s="97"/>
      <c r="H301" s="97"/>
      <c r="I301" s="97"/>
      <c r="J301" s="97"/>
      <c r="K301" s="97"/>
      <c r="L301" s="97"/>
      <c r="M301" s="98"/>
      <c r="N301" s="54"/>
      <c r="O301" s="96"/>
      <c r="P301" s="97"/>
      <c r="Q301" s="99"/>
      <c r="R301" s="54"/>
      <c r="S301" s="22" t="str">
        <f>IF(ISBLANK('Ending Odometer'!M301),"",'Ending Odometer'!M301)</f>
        <v/>
      </c>
      <c r="T301" s="48"/>
      <c r="U301" s="28" t="str">
        <f>IF(ISBLANK('Ending Odometer'!M301),"",(('Bus Inventory'!Q301-'Bus Inventory'!T301)/'Ending Odometer'!H301))</f>
        <v/>
      </c>
      <c r="V301" s="15"/>
      <c r="W301" s="84"/>
    </row>
    <row r="302" spans="1:23" ht="15" customHeight="1" x14ac:dyDescent="0.25">
      <c r="A302" s="65" t="str">
        <f>IF(ISBLANK('Ending Odometer'!A302),"",'Ending Odometer'!A302)</f>
        <v/>
      </c>
      <c r="B302" s="54"/>
      <c r="C302" s="59" t="str">
        <f>IF(ISBLANK('Ending Odometer'!C302),"",'Ending Odometer'!C302)</f>
        <v/>
      </c>
      <c r="D302" s="54"/>
      <c r="E302" s="96"/>
      <c r="F302" s="97"/>
      <c r="G302" s="97"/>
      <c r="H302" s="97"/>
      <c r="I302" s="97"/>
      <c r="J302" s="97"/>
      <c r="K302" s="97"/>
      <c r="L302" s="97"/>
      <c r="M302" s="98"/>
      <c r="N302" s="54"/>
      <c r="O302" s="96"/>
      <c r="P302" s="97"/>
      <c r="Q302" s="99"/>
      <c r="R302" s="54"/>
      <c r="S302" s="22" t="str">
        <f>IF(ISBLANK('Ending Odometer'!M302),"",'Ending Odometer'!M302)</f>
        <v/>
      </c>
      <c r="T302" s="48"/>
      <c r="U302" s="28" t="str">
        <f>IF(ISBLANK('Ending Odometer'!M302),"",(('Bus Inventory'!Q302-'Bus Inventory'!T302)/'Ending Odometer'!H302))</f>
        <v/>
      </c>
      <c r="V302" s="15"/>
      <c r="W302" s="84"/>
    </row>
    <row r="303" spans="1:23" ht="15" customHeight="1" x14ac:dyDescent="0.25">
      <c r="A303" s="65" t="str">
        <f>IF(ISBLANK('Ending Odometer'!A303),"",'Ending Odometer'!A303)</f>
        <v/>
      </c>
      <c r="B303" s="54"/>
      <c r="C303" s="59" t="str">
        <f>IF(ISBLANK('Ending Odometer'!C303),"",'Ending Odometer'!C303)</f>
        <v/>
      </c>
      <c r="D303" s="54"/>
      <c r="E303" s="96"/>
      <c r="F303" s="97"/>
      <c r="G303" s="97"/>
      <c r="H303" s="97"/>
      <c r="I303" s="97"/>
      <c r="J303" s="97"/>
      <c r="K303" s="97"/>
      <c r="L303" s="97"/>
      <c r="M303" s="98"/>
      <c r="N303" s="54"/>
      <c r="O303" s="96"/>
      <c r="P303" s="97"/>
      <c r="Q303" s="99"/>
      <c r="R303" s="54"/>
      <c r="S303" s="22" t="str">
        <f>IF(ISBLANK('Ending Odometer'!M303),"",'Ending Odometer'!M303)</f>
        <v/>
      </c>
      <c r="T303" s="48"/>
      <c r="U303" s="28" t="str">
        <f>IF(ISBLANK('Ending Odometer'!M303),"",(('Bus Inventory'!Q303-'Bus Inventory'!T303)/'Ending Odometer'!H303))</f>
        <v/>
      </c>
      <c r="V303" s="15"/>
      <c r="W303" s="84"/>
    </row>
    <row r="304" spans="1:23" ht="15" customHeight="1" x14ac:dyDescent="0.25">
      <c r="A304" s="65" t="str">
        <f>IF(ISBLANK('Ending Odometer'!A304),"",'Ending Odometer'!A304)</f>
        <v/>
      </c>
      <c r="B304" s="54"/>
      <c r="C304" s="59" t="str">
        <f>IF(ISBLANK('Ending Odometer'!C304),"",'Ending Odometer'!C304)</f>
        <v/>
      </c>
      <c r="D304" s="54"/>
      <c r="E304" s="96"/>
      <c r="F304" s="97"/>
      <c r="G304" s="97"/>
      <c r="H304" s="97"/>
      <c r="I304" s="97"/>
      <c r="J304" s="97"/>
      <c r="K304" s="97"/>
      <c r="L304" s="97"/>
      <c r="M304" s="98"/>
      <c r="N304" s="54"/>
      <c r="O304" s="96"/>
      <c r="P304" s="97"/>
      <c r="Q304" s="99"/>
      <c r="R304" s="54"/>
      <c r="S304" s="22" t="str">
        <f>IF(ISBLANK('Ending Odometer'!M304),"",'Ending Odometer'!M304)</f>
        <v/>
      </c>
      <c r="T304" s="48"/>
      <c r="U304" s="28" t="str">
        <f>IF(ISBLANK('Ending Odometer'!M304),"",(('Bus Inventory'!Q304-'Bus Inventory'!T304)/'Ending Odometer'!H304))</f>
        <v/>
      </c>
      <c r="V304" s="15"/>
      <c r="W304" s="84"/>
    </row>
    <row r="305" spans="1:23" ht="15" customHeight="1" x14ac:dyDescent="0.25">
      <c r="A305" s="65" t="str">
        <f>IF(ISBLANK('Ending Odometer'!A305),"",'Ending Odometer'!A305)</f>
        <v/>
      </c>
      <c r="B305" s="54"/>
      <c r="C305" s="59" t="str">
        <f>IF(ISBLANK('Ending Odometer'!C305),"",'Ending Odometer'!C305)</f>
        <v/>
      </c>
      <c r="D305" s="54"/>
      <c r="E305" s="96"/>
      <c r="F305" s="97"/>
      <c r="G305" s="97"/>
      <c r="H305" s="97"/>
      <c r="I305" s="97"/>
      <c r="J305" s="97"/>
      <c r="K305" s="97"/>
      <c r="L305" s="97"/>
      <c r="M305" s="98"/>
      <c r="N305" s="54"/>
      <c r="O305" s="96"/>
      <c r="P305" s="97"/>
      <c r="Q305" s="99"/>
      <c r="R305" s="54"/>
      <c r="S305" s="22" t="str">
        <f>IF(ISBLANK('Ending Odometer'!M305),"",'Ending Odometer'!M305)</f>
        <v/>
      </c>
      <c r="T305" s="48"/>
      <c r="U305" s="28" t="str">
        <f>IF(ISBLANK('Ending Odometer'!M305),"",(('Bus Inventory'!Q305-'Bus Inventory'!T305)/'Ending Odometer'!H305))</f>
        <v/>
      </c>
      <c r="V305" s="15"/>
      <c r="W305" s="84"/>
    </row>
    <row r="306" spans="1:23" ht="15" customHeight="1" x14ac:dyDescent="0.25">
      <c r="A306" s="65" t="str">
        <f>IF(ISBLANK('Ending Odometer'!A306),"",'Ending Odometer'!A306)</f>
        <v/>
      </c>
      <c r="B306" s="54"/>
      <c r="C306" s="59" t="str">
        <f>IF(ISBLANK('Ending Odometer'!C306),"",'Ending Odometer'!C306)</f>
        <v/>
      </c>
      <c r="D306" s="54"/>
      <c r="E306" s="96"/>
      <c r="F306" s="97"/>
      <c r="G306" s="97"/>
      <c r="H306" s="97"/>
      <c r="I306" s="97"/>
      <c r="J306" s="97"/>
      <c r="K306" s="97"/>
      <c r="L306" s="97"/>
      <c r="M306" s="98"/>
      <c r="N306" s="54"/>
      <c r="O306" s="96"/>
      <c r="P306" s="97"/>
      <c r="Q306" s="99"/>
      <c r="R306" s="54"/>
      <c r="S306" s="22" t="str">
        <f>IF(ISBLANK('Ending Odometer'!M306),"",'Ending Odometer'!M306)</f>
        <v/>
      </c>
      <c r="T306" s="48"/>
      <c r="U306" s="28" t="str">
        <f>IF(ISBLANK('Ending Odometer'!M306),"",(('Bus Inventory'!Q306-'Bus Inventory'!T306)/'Ending Odometer'!H306))</f>
        <v/>
      </c>
      <c r="V306" s="15"/>
      <c r="W306" s="84"/>
    </row>
    <row r="307" spans="1:23" ht="15" customHeight="1" x14ac:dyDescent="0.25">
      <c r="A307" s="65" t="str">
        <f>IF(ISBLANK('Ending Odometer'!A307),"",'Ending Odometer'!A307)</f>
        <v/>
      </c>
      <c r="B307" s="54"/>
      <c r="C307" s="59" t="str">
        <f>IF(ISBLANK('Ending Odometer'!C307),"",'Ending Odometer'!C307)</f>
        <v/>
      </c>
      <c r="D307" s="54"/>
      <c r="E307" s="96"/>
      <c r="F307" s="97"/>
      <c r="G307" s="97"/>
      <c r="H307" s="97"/>
      <c r="I307" s="97"/>
      <c r="J307" s="97"/>
      <c r="K307" s="97"/>
      <c r="L307" s="97"/>
      <c r="M307" s="98"/>
      <c r="N307" s="54"/>
      <c r="O307" s="96"/>
      <c r="P307" s="97"/>
      <c r="Q307" s="99"/>
      <c r="R307" s="54"/>
      <c r="S307" s="22" t="str">
        <f>IF(ISBLANK('Ending Odometer'!M307),"",'Ending Odometer'!M307)</f>
        <v/>
      </c>
      <c r="T307" s="48"/>
      <c r="U307" s="28" t="str">
        <f>IF(ISBLANK('Ending Odometer'!M307),"",(('Bus Inventory'!Q307-'Bus Inventory'!T307)/'Ending Odometer'!H307))</f>
        <v/>
      </c>
      <c r="V307" s="15"/>
      <c r="W307" s="84"/>
    </row>
    <row r="308" spans="1:23" ht="15" customHeight="1" x14ac:dyDescent="0.25">
      <c r="A308" s="65" t="str">
        <f>IF(ISBLANK('Ending Odometer'!A308),"",'Ending Odometer'!A308)</f>
        <v/>
      </c>
      <c r="B308" s="54"/>
      <c r="C308" s="59" t="str">
        <f>IF(ISBLANK('Ending Odometer'!C308),"",'Ending Odometer'!C308)</f>
        <v/>
      </c>
      <c r="D308" s="54"/>
      <c r="E308" s="96"/>
      <c r="F308" s="97"/>
      <c r="G308" s="97"/>
      <c r="H308" s="97"/>
      <c r="I308" s="97"/>
      <c r="J308" s="97"/>
      <c r="K308" s="97"/>
      <c r="L308" s="97"/>
      <c r="M308" s="98"/>
      <c r="N308" s="54"/>
      <c r="O308" s="96"/>
      <c r="P308" s="97"/>
      <c r="Q308" s="99"/>
      <c r="R308" s="54"/>
      <c r="S308" s="22" t="str">
        <f>IF(ISBLANK('Ending Odometer'!M308),"",'Ending Odometer'!M308)</f>
        <v/>
      </c>
      <c r="T308" s="48"/>
      <c r="U308" s="28" t="str">
        <f>IF(ISBLANK('Ending Odometer'!M308),"",(('Bus Inventory'!Q308-'Bus Inventory'!T308)/'Ending Odometer'!H308))</f>
        <v/>
      </c>
      <c r="V308" s="15"/>
      <c r="W308" s="84"/>
    </row>
    <row r="309" spans="1:23" ht="15" customHeight="1" x14ac:dyDescent="0.25">
      <c r="A309" s="65" t="str">
        <f>IF(ISBLANK('Ending Odometer'!A309),"",'Ending Odometer'!A309)</f>
        <v/>
      </c>
      <c r="B309" s="54"/>
      <c r="C309" s="59" t="str">
        <f>IF(ISBLANK('Ending Odometer'!C309),"",'Ending Odometer'!C309)</f>
        <v/>
      </c>
      <c r="D309" s="54"/>
      <c r="E309" s="96"/>
      <c r="F309" s="97"/>
      <c r="G309" s="97"/>
      <c r="H309" s="97"/>
      <c r="I309" s="97"/>
      <c r="J309" s="97"/>
      <c r="K309" s="97"/>
      <c r="L309" s="97"/>
      <c r="M309" s="98"/>
      <c r="N309" s="54"/>
      <c r="O309" s="96"/>
      <c r="P309" s="97"/>
      <c r="Q309" s="99"/>
      <c r="R309" s="54"/>
      <c r="S309" s="22" t="str">
        <f>IF(ISBLANK('Ending Odometer'!M309),"",'Ending Odometer'!M309)</f>
        <v/>
      </c>
      <c r="T309" s="48"/>
      <c r="U309" s="28" t="str">
        <f>IF(ISBLANK('Ending Odometer'!M309),"",(('Bus Inventory'!Q309-'Bus Inventory'!T309)/'Ending Odometer'!H309))</f>
        <v/>
      </c>
      <c r="V309" s="15"/>
      <c r="W309" s="84"/>
    </row>
    <row r="310" spans="1:23" ht="15" customHeight="1" x14ac:dyDescent="0.25">
      <c r="A310" s="65" t="str">
        <f>IF(ISBLANK('Ending Odometer'!A310),"",'Ending Odometer'!A310)</f>
        <v/>
      </c>
      <c r="B310" s="54"/>
      <c r="C310" s="59" t="str">
        <f>IF(ISBLANK('Ending Odometer'!C310),"",'Ending Odometer'!C310)</f>
        <v/>
      </c>
      <c r="D310" s="54"/>
      <c r="E310" s="96"/>
      <c r="F310" s="97"/>
      <c r="G310" s="97"/>
      <c r="H310" s="97"/>
      <c r="I310" s="97"/>
      <c r="J310" s="97"/>
      <c r="K310" s="97"/>
      <c r="L310" s="97"/>
      <c r="M310" s="98"/>
      <c r="N310" s="54"/>
      <c r="O310" s="96"/>
      <c r="P310" s="97"/>
      <c r="Q310" s="99"/>
      <c r="R310" s="54"/>
      <c r="S310" s="22" t="str">
        <f>IF(ISBLANK('Ending Odometer'!M310),"",'Ending Odometer'!M310)</f>
        <v/>
      </c>
      <c r="T310" s="48"/>
      <c r="U310" s="28" t="str">
        <f>IF(ISBLANK('Ending Odometer'!M310),"",(('Bus Inventory'!Q310-'Bus Inventory'!T310)/'Ending Odometer'!H310))</f>
        <v/>
      </c>
      <c r="V310" s="15"/>
      <c r="W310" s="84"/>
    </row>
    <row r="311" spans="1:23" ht="15" customHeight="1" x14ac:dyDescent="0.25">
      <c r="A311" s="65" t="str">
        <f>IF(ISBLANK('Ending Odometer'!A311),"",'Ending Odometer'!A311)</f>
        <v/>
      </c>
      <c r="B311" s="54"/>
      <c r="C311" s="59" t="str">
        <f>IF(ISBLANK('Ending Odometer'!C311),"",'Ending Odometer'!C311)</f>
        <v/>
      </c>
      <c r="D311" s="54"/>
      <c r="E311" s="96"/>
      <c r="F311" s="97"/>
      <c r="G311" s="97"/>
      <c r="H311" s="97"/>
      <c r="I311" s="97"/>
      <c r="J311" s="97"/>
      <c r="K311" s="97"/>
      <c r="L311" s="97"/>
      <c r="M311" s="98"/>
      <c r="N311" s="54"/>
      <c r="O311" s="96"/>
      <c r="P311" s="97"/>
      <c r="Q311" s="99"/>
      <c r="R311" s="54"/>
      <c r="S311" s="22" t="str">
        <f>IF(ISBLANK('Ending Odometer'!M311),"",'Ending Odometer'!M311)</f>
        <v/>
      </c>
      <c r="T311" s="48"/>
      <c r="U311" s="28" t="str">
        <f>IF(ISBLANK('Ending Odometer'!M311),"",(('Bus Inventory'!Q311-'Bus Inventory'!T311)/'Ending Odometer'!H311))</f>
        <v/>
      </c>
      <c r="V311" s="15"/>
      <c r="W311" s="84"/>
    </row>
    <row r="312" spans="1:23" ht="15" customHeight="1" x14ac:dyDescent="0.25">
      <c r="A312" s="65" t="str">
        <f>IF(ISBLANK('Ending Odometer'!A312),"",'Ending Odometer'!A312)</f>
        <v/>
      </c>
      <c r="B312" s="54"/>
      <c r="C312" s="59" t="str">
        <f>IF(ISBLANK('Ending Odometer'!C312),"",'Ending Odometer'!C312)</f>
        <v/>
      </c>
      <c r="D312" s="54"/>
      <c r="E312" s="96"/>
      <c r="F312" s="97"/>
      <c r="G312" s="97"/>
      <c r="H312" s="97"/>
      <c r="I312" s="97"/>
      <c r="J312" s="97"/>
      <c r="K312" s="97"/>
      <c r="L312" s="97"/>
      <c r="M312" s="98"/>
      <c r="N312" s="54"/>
      <c r="O312" s="96"/>
      <c r="P312" s="97"/>
      <c r="Q312" s="99"/>
      <c r="R312" s="54"/>
      <c r="S312" s="22" t="str">
        <f>IF(ISBLANK('Ending Odometer'!M312),"",'Ending Odometer'!M312)</f>
        <v/>
      </c>
      <c r="T312" s="48"/>
      <c r="U312" s="28" t="str">
        <f>IF(ISBLANK('Ending Odometer'!M312),"",(('Bus Inventory'!Q312-'Bus Inventory'!T312)/'Ending Odometer'!H312))</f>
        <v/>
      </c>
      <c r="V312" s="15"/>
      <c r="W312" s="84"/>
    </row>
    <row r="313" spans="1:23" ht="15" customHeight="1" x14ac:dyDescent="0.25">
      <c r="A313" s="65" t="str">
        <f>IF(ISBLANK('Ending Odometer'!A313),"",'Ending Odometer'!A313)</f>
        <v/>
      </c>
      <c r="B313" s="54"/>
      <c r="C313" s="59" t="str">
        <f>IF(ISBLANK('Ending Odometer'!C313),"",'Ending Odometer'!C313)</f>
        <v/>
      </c>
      <c r="D313" s="54"/>
      <c r="E313" s="96"/>
      <c r="F313" s="97"/>
      <c r="G313" s="97"/>
      <c r="H313" s="97"/>
      <c r="I313" s="97"/>
      <c r="J313" s="97"/>
      <c r="K313" s="97"/>
      <c r="L313" s="97"/>
      <c r="M313" s="98"/>
      <c r="N313" s="54"/>
      <c r="O313" s="96"/>
      <c r="P313" s="97"/>
      <c r="Q313" s="99"/>
      <c r="R313" s="54"/>
      <c r="S313" s="22" t="str">
        <f>IF(ISBLANK('Ending Odometer'!M313),"",'Ending Odometer'!M313)</f>
        <v/>
      </c>
      <c r="T313" s="48"/>
      <c r="U313" s="28" t="str">
        <f>IF(ISBLANK('Ending Odometer'!M313),"",(('Bus Inventory'!Q313-'Bus Inventory'!T313)/'Ending Odometer'!H313))</f>
        <v/>
      </c>
      <c r="V313" s="15"/>
      <c r="W313" s="84"/>
    </row>
    <row r="314" spans="1:23" ht="15" customHeight="1" x14ac:dyDescent="0.25">
      <c r="A314" s="65" t="str">
        <f>IF(ISBLANK('Ending Odometer'!A314),"",'Ending Odometer'!A314)</f>
        <v/>
      </c>
      <c r="B314" s="54"/>
      <c r="C314" s="59" t="str">
        <f>IF(ISBLANK('Ending Odometer'!C314),"",'Ending Odometer'!C314)</f>
        <v/>
      </c>
      <c r="D314" s="54"/>
      <c r="E314" s="96"/>
      <c r="F314" s="97"/>
      <c r="G314" s="97"/>
      <c r="H314" s="97"/>
      <c r="I314" s="97"/>
      <c r="J314" s="97"/>
      <c r="K314" s="97"/>
      <c r="L314" s="97"/>
      <c r="M314" s="98"/>
      <c r="N314" s="54"/>
      <c r="O314" s="96"/>
      <c r="P314" s="97"/>
      <c r="Q314" s="99"/>
      <c r="R314" s="54"/>
      <c r="S314" s="22" t="str">
        <f>IF(ISBLANK('Ending Odometer'!M314),"",'Ending Odometer'!M314)</f>
        <v/>
      </c>
      <c r="T314" s="48"/>
      <c r="U314" s="28" t="str">
        <f>IF(ISBLANK('Ending Odometer'!M314),"",(('Bus Inventory'!Q314-'Bus Inventory'!T314)/'Ending Odometer'!H314))</f>
        <v/>
      </c>
      <c r="V314" s="15"/>
      <c r="W314" s="84"/>
    </row>
    <row r="315" spans="1:23" ht="15" customHeight="1" x14ac:dyDescent="0.25">
      <c r="A315" s="65" t="str">
        <f>IF(ISBLANK('Ending Odometer'!A315),"",'Ending Odometer'!A315)</f>
        <v/>
      </c>
      <c r="B315" s="54"/>
      <c r="C315" s="59" t="str">
        <f>IF(ISBLANK('Ending Odometer'!C315),"",'Ending Odometer'!C315)</f>
        <v/>
      </c>
      <c r="D315" s="54"/>
      <c r="E315" s="96"/>
      <c r="F315" s="97"/>
      <c r="G315" s="97"/>
      <c r="H315" s="97"/>
      <c r="I315" s="97"/>
      <c r="J315" s="97"/>
      <c r="K315" s="97"/>
      <c r="L315" s="97"/>
      <c r="M315" s="98"/>
      <c r="N315" s="54"/>
      <c r="O315" s="96"/>
      <c r="P315" s="97"/>
      <c r="Q315" s="99"/>
      <c r="R315" s="54"/>
      <c r="S315" s="22" t="str">
        <f>IF(ISBLANK('Ending Odometer'!M315),"",'Ending Odometer'!M315)</f>
        <v/>
      </c>
      <c r="T315" s="48"/>
      <c r="U315" s="28" t="str">
        <f>IF(ISBLANK('Ending Odometer'!M315),"",(('Bus Inventory'!Q315-'Bus Inventory'!T315)/'Ending Odometer'!H315))</f>
        <v/>
      </c>
      <c r="V315" s="15"/>
      <c r="W315" s="84"/>
    </row>
    <row r="316" spans="1:23" ht="15" customHeight="1" x14ac:dyDescent="0.25">
      <c r="A316" s="65" t="str">
        <f>IF(ISBLANK('Ending Odometer'!A316),"",'Ending Odometer'!A316)</f>
        <v/>
      </c>
      <c r="B316" s="54"/>
      <c r="C316" s="59" t="str">
        <f>IF(ISBLANK('Ending Odometer'!C316),"",'Ending Odometer'!C316)</f>
        <v/>
      </c>
      <c r="D316" s="54"/>
      <c r="E316" s="96"/>
      <c r="F316" s="97"/>
      <c r="G316" s="97"/>
      <c r="H316" s="97"/>
      <c r="I316" s="97"/>
      <c r="J316" s="97"/>
      <c r="K316" s="97"/>
      <c r="L316" s="97"/>
      <c r="M316" s="98"/>
      <c r="N316" s="54"/>
      <c r="O316" s="96"/>
      <c r="P316" s="97"/>
      <c r="Q316" s="99"/>
      <c r="R316" s="54"/>
      <c r="S316" s="22" t="str">
        <f>IF(ISBLANK('Ending Odometer'!M316),"",'Ending Odometer'!M316)</f>
        <v/>
      </c>
      <c r="T316" s="48"/>
      <c r="U316" s="28" t="str">
        <f>IF(ISBLANK('Ending Odometer'!M316),"",(('Bus Inventory'!Q316-'Bus Inventory'!T316)/'Ending Odometer'!H316))</f>
        <v/>
      </c>
      <c r="V316" s="15"/>
      <c r="W316" s="84"/>
    </row>
    <row r="317" spans="1:23" ht="15" customHeight="1" x14ac:dyDescent="0.25">
      <c r="A317" s="65" t="str">
        <f>IF(ISBLANK('Ending Odometer'!A317),"",'Ending Odometer'!A317)</f>
        <v/>
      </c>
      <c r="B317" s="54"/>
      <c r="C317" s="59" t="str">
        <f>IF(ISBLANK('Ending Odometer'!C317),"",'Ending Odometer'!C317)</f>
        <v/>
      </c>
      <c r="D317" s="54"/>
      <c r="E317" s="96"/>
      <c r="F317" s="97"/>
      <c r="G317" s="97"/>
      <c r="H317" s="97"/>
      <c r="I317" s="97"/>
      <c r="J317" s="97"/>
      <c r="K317" s="97"/>
      <c r="L317" s="97"/>
      <c r="M317" s="98"/>
      <c r="N317" s="54"/>
      <c r="O317" s="96"/>
      <c r="P317" s="97"/>
      <c r="Q317" s="99"/>
      <c r="R317" s="54"/>
      <c r="S317" s="22" t="str">
        <f>IF(ISBLANK('Ending Odometer'!M317),"",'Ending Odometer'!M317)</f>
        <v/>
      </c>
      <c r="T317" s="48"/>
      <c r="U317" s="28" t="str">
        <f>IF(ISBLANK('Ending Odometer'!M317),"",(('Bus Inventory'!Q317-'Bus Inventory'!T317)/'Ending Odometer'!H317))</f>
        <v/>
      </c>
      <c r="V317" s="15"/>
      <c r="W317" s="84"/>
    </row>
    <row r="318" spans="1:23" ht="15" customHeight="1" x14ac:dyDescent="0.25">
      <c r="A318" s="65" t="str">
        <f>IF(ISBLANK('Ending Odometer'!A318),"",'Ending Odometer'!A318)</f>
        <v/>
      </c>
      <c r="B318" s="54"/>
      <c r="C318" s="59" t="str">
        <f>IF(ISBLANK('Ending Odometer'!C318),"",'Ending Odometer'!C318)</f>
        <v/>
      </c>
      <c r="D318" s="54"/>
      <c r="E318" s="96"/>
      <c r="F318" s="97"/>
      <c r="G318" s="97"/>
      <c r="H318" s="97"/>
      <c r="I318" s="97"/>
      <c r="J318" s="97"/>
      <c r="K318" s="97"/>
      <c r="L318" s="97"/>
      <c r="M318" s="98"/>
      <c r="N318" s="54"/>
      <c r="O318" s="96"/>
      <c r="P318" s="97"/>
      <c r="Q318" s="99"/>
      <c r="R318" s="54"/>
      <c r="S318" s="22" t="str">
        <f>IF(ISBLANK('Ending Odometer'!M318),"",'Ending Odometer'!M318)</f>
        <v/>
      </c>
      <c r="T318" s="48"/>
      <c r="U318" s="28" t="str">
        <f>IF(ISBLANK('Ending Odometer'!M318),"",(('Bus Inventory'!Q318-'Bus Inventory'!T318)/'Ending Odometer'!H318))</f>
        <v/>
      </c>
      <c r="V318" s="15"/>
      <c r="W318" s="84"/>
    </row>
    <row r="319" spans="1:23" ht="15" customHeight="1" x14ac:dyDescent="0.25">
      <c r="A319" s="65" t="str">
        <f>IF(ISBLANK('Ending Odometer'!A319),"",'Ending Odometer'!A319)</f>
        <v/>
      </c>
      <c r="B319" s="54"/>
      <c r="C319" s="59" t="str">
        <f>IF(ISBLANK('Ending Odometer'!C319),"",'Ending Odometer'!C319)</f>
        <v/>
      </c>
      <c r="D319" s="54"/>
      <c r="E319" s="96"/>
      <c r="F319" s="97"/>
      <c r="G319" s="97"/>
      <c r="H319" s="97"/>
      <c r="I319" s="97"/>
      <c r="J319" s="97"/>
      <c r="K319" s="97"/>
      <c r="L319" s="97"/>
      <c r="M319" s="98"/>
      <c r="N319" s="54"/>
      <c r="O319" s="96"/>
      <c r="P319" s="97"/>
      <c r="Q319" s="99"/>
      <c r="R319" s="54"/>
      <c r="S319" s="22" t="str">
        <f>IF(ISBLANK('Ending Odometer'!M319),"",'Ending Odometer'!M319)</f>
        <v/>
      </c>
      <c r="T319" s="48"/>
      <c r="U319" s="28" t="str">
        <f>IF(ISBLANK('Ending Odometer'!M319),"",(('Bus Inventory'!Q319-'Bus Inventory'!T319)/'Ending Odometer'!H319))</f>
        <v/>
      </c>
      <c r="V319" s="15"/>
      <c r="W319" s="84"/>
    </row>
    <row r="320" spans="1:23" ht="15" customHeight="1" x14ac:dyDescent="0.25">
      <c r="A320" s="65" t="str">
        <f>IF(ISBLANK('Ending Odometer'!A320),"",'Ending Odometer'!A320)</f>
        <v/>
      </c>
      <c r="B320" s="54"/>
      <c r="C320" s="59" t="str">
        <f>IF(ISBLANK('Ending Odometer'!C320),"",'Ending Odometer'!C320)</f>
        <v/>
      </c>
      <c r="D320" s="54"/>
      <c r="E320" s="96"/>
      <c r="F320" s="97"/>
      <c r="G320" s="97"/>
      <c r="H320" s="97"/>
      <c r="I320" s="97"/>
      <c r="J320" s="97"/>
      <c r="K320" s="97"/>
      <c r="L320" s="97"/>
      <c r="M320" s="98"/>
      <c r="N320" s="54"/>
      <c r="O320" s="96"/>
      <c r="P320" s="97"/>
      <c r="Q320" s="99"/>
      <c r="R320" s="54"/>
      <c r="S320" s="22" t="str">
        <f>IF(ISBLANK('Ending Odometer'!M320),"",'Ending Odometer'!M320)</f>
        <v/>
      </c>
      <c r="T320" s="48"/>
      <c r="U320" s="28" t="str">
        <f>IF(ISBLANK('Ending Odometer'!M320),"",(('Bus Inventory'!Q320-'Bus Inventory'!T320)/'Ending Odometer'!H320))</f>
        <v/>
      </c>
      <c r="V320" s="15"/>
      <c r="W320" s="84"/>
    </row>
    <row r="321" spans="1:23" ht="15" customHeight="1" x14ac:dyDescent="0.25">
      <c r="A321" s="65" t="str">
        <f>IF(ISBLANK('Ending Odometer'!A321),"",'Ending Odometer'!A321)</f>
        <v/>
      </c>
      <c r="B321" s="54"/>
      <c r="C321" s="59" t="str">
        <f>IF(ISBLANK('Ending Odometer'!C321),"",'Ending Odometer'!C321)</f>
        <v/>
      </c>
      <c r="D321" s="54"/>
      <c r="E321" s="96"/>
      <c r="F321" s="97"/>
      <c r="G321" s="97"/>
      <c r="H321" s="97"/>
      <c r="I321" s="97"/>
      <c r="J321" s="97"/>
      <c r="K321" s="97"/>
      <c r="L321" s="97"/>
      <c r="M321" s="98"/>
      <c r="N321" s="54"/>
      <c r="O321" s="96"/>
      <c r="P321" s="97"/>
      <c r="Q321" s="99"/>
      <c r="R321" s="54"/>
      <c r="S321" s="22" t="str">
        <f>IF(ISBLANK('Ending Odometer'!M321),"",'Ending Odometer'!M321)</f>
        <v/>
      </c>
      <c r="T321" s="48"/>
      <c r="U321" s="28" t="str">
        <f>IF(ISBLANK('Ending Odometer'!M321),"",(('Bus Inventory'!Q321-'Bus Inventory'!T321)/'Ending Odometer'!H321))</f>
        <v/>
      </c>
      <c r="V321" s="15"/>
      <c r="W321" s="84"/>
    </row>
    <row r="322" spans="1:23" ht="15" customHeight="1" x14ac:dyDescent="0.25">
      <c r="A322" s="65" t="str">
        <f>IF(ISBLANK('Ending Odometer'!A322),"",'Ending Odometer'!A322)</f>
        <v/>
      </c>
      <c r="B322" s="54"/>
      <c r="C322" s="59" t="str">
        <f>IF(ISBLANK('Ending Odometer'!C322),"",'Ending Odometer'!C322)</f>
        <v/>
      </c>
      <c r="D322" s="54"/>
      <c r="E322" s="96"/>
      <c r="F322" s="97"/>
      <c r="G322" s="97"/>
      <c r="H322" s="97"/>
      <c r="I322" s="97"/>
      <c r="J322" s="97"/>
      <c r="K322" s="97"/>
      <c r="L322" s="97"/>
      <c r="M322" s="98"/>
      <c r="N322" s="54"/>
      <c r="O322" s="96"/>
      <c r="P322" s="97"/>
      <c r="Q322" s="99"/>
      <c r="R322" s="54"/>
      <c r="S322" s="22" t="str">
        <f>IF(ISBLANK('Ending Odometer'!M322),"",'Ending Odometer'!M322)</f>
        <v/>
      </c>
      <c r="T322" s="48"/>
      <c r="U322" s="28" t="str">
        <f>IF(ISBLANK('Ending Odometer'!M322),"",(('Bus Inventory'!Q322-'Bus Inventory'!T322)/'Ending Odometer'!H322))</f>
        <v/>
      </c>
      <c r="V322" s="15"/>
      <c r="W322" s="84"/>
    </row>
    <row r="323" spans="1:23" ht="15" customHeight="1" x14ac:dyDescent="0.25">
      <c r="A323" s="65" t="str">
        <f>IF(ISBLANK('Ending Odometer'!A323),"",'Ending Odometer'!A323)</f>
        <v/>
      </c>
      <c r="B323" s="54"/>
      <c r="C323" s="59" t="str">
        <f>IF(ISBLANK('Ending Odometer'!C323),"",'Ending Odometer'!C323)</f>
        <v/>
      </c>
      <c r="D323" s="54"/>
      <c r="E323" s="96"/>
      <c r="F323" s="97"/>
      <c r="G323" s="97"/>
      <c r="H323" s="97"/>
      <c r="I323" s="97"/>
      <c r="J323" s="97"/>
      <c r="K323" s="97"/>
      <c r="L323" s="97"/>
      <c r="M323" s="98"/>
      <c r="N323" s="54"/>
      <c r="O323" s="96"/>
      <c r="P323" s="97"/>
      <c r="Q323" s="99"/>
      <c r="R323" s="54"/>
      <c r="S323" s="22" t="str">
        <f>IF(ISBLANK('Ending Odometer'!M323),"",'Ending Odometer'!M323)</f>
        <v/>
      </c>
      <c r="T323" s="48"/>
      <c r="U323" s="28" t="str">
        <f>IF(ISBLANK('Ending Odometer'!M323),"",(('Bus Inventory'!Q323-'Bus Inventory'!T323)/'Ending Odometer'!H323))</f>
        <v/>
      </c>
      <c r="V323" s="15"/>
      <c r="W323" s="84"/>
    </row>
    <row r="324" spans="1:23" ht="15" customHeight="1" x14ac:dyDescent="0.25">
      <c r="A324" s="65" t="str">
        <f>IF(ISBLANK('Ending Odometer'!A324),"",'Ending Odometer'!A324)</f>
        <v/>
      </c>
      <c r="B324" s="54"/>
      <c r="C324" s="59" t="str">
        <f>IF(ISBLANK('Ending Odometer'!C324),"",'Ending Odometer'!C324)</f>
        <v/>
      </c>
      <c r="D324" s="54"/>
      <c r="E324" s="96"/>
      <c r="F324" s="97"/>
      <c r="G324" s="97"/>
      <c r="H324" s="97"/>
      <c r="I324" s="97"/>
      <c r="J324" s="97"/>
      <c r="K324" s="97"/>
      <c r="L324" s="97"/>
      <c r="M324" s="98"/>
      <c r="N324" s="54"/>
      <c r="O324" s="96"/>
      <c r="P324" s="97"/>
      <c r="Q324" s="99"/>
      <c r="R324" s="54"/>
      <c r="S324" s="22" t="str">
        <f>IF(ISBLANK('Ending Odometer'!M324),"",'Ending Odometer'!M324)</f>
        <v/>
      </c>
      <c r="T324" s="48"/>
      <c r="U324" s="28" t="str">
        <f>IF(ISBLANK('Ending Odometer'!M324),"",(('Bus Inventory'!Q324-'Bus Inventory'!T324)/'Ending Odometer'!H324))</f>
        <v/>
      </c>
      <c r="V324" s="15"/>
      <c r="W324" s="84"/>
    </row>
    <row r="325" spans="1:23" ht="15" customHeight="1" x14ac:dyDescent="0.25">
      <c r="A325" s="65" t="str">
        <f>IF(ISBLANK('Ending Odometer'!A325),"",'Ending Odometer'!A325)</f>
        <v/>
      </c>
      <c r="B325" s="54"/>
      <c r="C325" s="59" t="str">
        <f>IF(ISBLANK('Ending Odometer'!C325),"",'Ending Odometer'!C325)</f>
        <v/>
      </c>
      <c r="D325" s="54"/>
      <c r="E325" s="96"/>
      <c r="F325" s="97"/>
      <c r="G325" s="97"/>
      <c r="H325" s="97"/>
      <c r="I325" s="97"/>
      <c r="J325" s="97"/>
      <c r="K325" s="97"/>
      <c r="L325" s="97"/>
      <c r="M325" s="98"/>
      <c r="N325" s="54"/>
      <c r="O325" s="96"/>
      <c r="P325" s="97"/>
      <c r="Q325" s="99"/>
      <c r="R325" s="54"/>
      <c r="S325" s="22" t="str">
        <f>IF(ISBLANK('Ending Odometer'!M325),"",'Ending Odometer'!M325)</f>
        <v/>
      </c>
      <c r="T325" s="48"/>
      <c r="U325" s="28" t="str">
        <f>IF(ISBLANK('Ending Odometer'!M325),"",(('Bus Inventory'!Q325-'Bus Inventory'!T325)/'Ending Odometer'!H325))</f>
        <v/>
      </c>
      <c r="V325" s="15"/>
      <c r="W325" s="84"/>
    </row>
    <row r="326" spans="1:23" ht="15" customHeight="1" x14ac:dyDescent="0.25">
      <c r="A326" s="65" t="str">
        <f>IF(ISBLANK('Ending Odometer'!A326),"",'Ending Odometer'!A326)</f>
        <v/>
      </c>
      <c r="B326" s="54"/>
      <c r="C326" s="59" t="str">
        <f>IF(ISBLANK('Ending Odometer'!C326),"",'Ending Odometer'!C326)</f>
        <v/>
      </c>
      <c r="D326" s="54"/>
      <c r="E326" s="96"/>
      <c r="F326" s="97"/>
      <c r="G326" s="97"/>
      <c r="H326" s="97"/>
      <c r="I326" s="97"/>
      <c r="J326" s="97"/>
      <c r="K326" s="97"/>
      <c r="L326" s="97"/>
      <c r="M326" s="98"/>
      <c r="N326" s="54"/>
      <c r="O326" s="96"/>
      <c r="P326" s="97"/>
      <c r="Q326" s="99"/>
      <c r="R326" s="54"/>
      <c r="S326" s="22" t="str">
        <f>IF(ISBLANK('Ending Odometer'!M326),"",'Ending Odometer'!M326)</f>
        <v/>
      </c>
      <c r="T326" s="48"/>
      <c r="U326" s="28" t="str">
        <f>IF(ISBLANK('Ending Odometer'!M326),"",(('Bus Inventory'!Q326-'Bus Inventory'!T326)/'Ending Odometer'!H326))</f>
        <v/>
      </c>
      <c r="V326" s="15"/>
      <c r="W326" s="84"/>
    </row>
    <row r="327" spans="1:23" ht="15" customHeight="1" x14ac:dyDescent="0.25">
      <c r="A327" s="65" t="str">
        <f>IF(ISBLANK('Ending Odometer'!A327),"",'Ending Odometer'!A327)</f>
        <v/>
      </c>
      <c r="B327" s="54"/>
      <c r="C327" s="59" t="str">
        <f>IF(ISBLANK('Ending Odometer'!C327),"",'Ending Odometer'!C327)</f>
        <v/>
      </c>
      <c r="D327" s="54"/>
      <c r="E327" s="96"/>
      <c r="F327" s="97"/>
      <c r="G327" s="97"/>
      <c r="H327" s="97"/>
      <c r="I327" s="97"/>
      <c r="J327" s="97"/>
      <c r="K327" s="97"/>
      <c r="L327" s="97"/>
      <c r="M327" s="98"/>
      <c r="N327" s="54"/>
      <c r="O327" s="96"/>
      <c r="P327" s="97"/>
      <c r="Q327" s="99"/>
      <c r="R327" s="54"/>
      <c r="S327" s="22" t="str">
        <f>IF(ISBLANK('Ending Odometer'!M327),"",'Ending Odometer'!M327)</f>
        <v/>
      </c>
      <c r="T327" s="48"/>
      <c r="U327" s="28" t="str">
        <f>IF(ISBLANK('Ending Odometer'!M327),"",(('Bus Inventory'!Q327-'Bus Inventory'!T327)/'Ending Odometer'!H327))</f>
        <v/>
      </c>
      <c r="V327" s="15"/>
      <c r="W327" s="84"/>
    </row>
    <row r="328" spans="1:23" ht="15" customHeight="1" x14ac:dyDescent="0.25">
      <c r="A328" s="65" t="str">
        <f>IF(ISBLANK('Ending Odometer'!A328),"",'Ending Odometer'!A328)</f>
        <v/>
      </c>
      <c r="B328" s="54"/>
      <c r="C328" s="59" t="str">
        <f>IF(ISBLANK('Ending Odometer'!C328),"",'Ending Odometer'!C328)</f>
        <v/>
      </c>
      <c r="D328" s="54"/>
      <c r="E328" s="96"/>
      <c r="F328" s="97"/>
      <c r="G328" s="97"/>
      <c r="H328" s="97"/>
      <c r="I328" s="97"/>
      <c r="J328" s="97"/>
      <c r="K328" s="97"/>
      <c r="L328" s="97"/>
      <c r="M328" s="98"/>
      <c r="N328" s="54"/>
      <c r="O328" s="96"/>
      <c r="P328" s="97"/>
      <c r="Q328" s="99"/>
      <c r="R328" s="54"/>
      <c r="S328" s="22" t="str">
        <f>IF(ISBLANK('Ending Odometer'!M328),"",'Ending Odometer'!M328)</f>
        <v/>
      </c>
      <c r="T328" s="48"/>
      <c r="U328" s="28" t="str">
        <f>IF(ISBLANK('Ending Odometer'!M328),"",(('Bus Inventory'!Q328-'Bus Inventory'!T328)/'Ending Odometer'!H328))</f>
        <v/>
      </c>
      <c r="V328" s="15"/>
      <c r="W328" s="84"/>
    </row>
    <row r="329" spans="1:23" ht="15" customHeight="1" x14ac:dyDescent="0.25">
      <c r="A329" s="65" t="str">
        <f>IF(ISBLANK('Ending Odometer'!A329),"",'Ending Odometer'!A329)</f>
        <v/>
      </c>
      <c r="B329" s="54"/>
      <c r="C329" s="59" t="str">
        <f>IF(ISBLANK('Ending Odometer'!C329),"",'Ending Odometer'!C329)</f>
        <v/>
      </c>
      <c r="D329" s="54"/>
      <c r="E329" s="96"/>
      <c r="F329" s="97"/>
      <c r="G329" s="97"/>
      <c r="H329" s="97"/>
      <c r="I329" s="97"/>
      <c r="J329" s="97"/>
      <c r="K329" s="97"/>
      <c r="L329" s="97"/>
      <c r="M329" s="98"/>
      <c r="N329" s="54"/>
      <c r="O329" s="96"/>
      <c r="P329" s="97"/>
      <c r="Q329" s="99"/>
      <c r="R329" s="54"/>
      <c r="S329" s="22" t="str">
        <f>IF(ISBLANK('Ending Odometer'!M329),"",'Ending Odometer'!M329)</f>
        <v/>
      </c>
      <c r="T329" s="48"/>
      <c r="U329" s="28" t="str">
        <f>IF(ISBLANK('Ending Odometer'!M329),"",(('Bus Inventory'!Q329-'Bus Inventory'!T329)/'Ending Odometer'!H329))</f>
        <v/>
      </c>
      <c r="V329" s="15"/>
      <c r="W329" s="84"/>
    </row>
    <row r="330" spans="1:23" ht="15" customHeight="1" x14ac:dyDescent="0.25">
      <c r="A330" s="65" t="str">
        <f>IF(ISBLANK('Ending Odometer'!A330),"",'Ending Odometer'!A330)</f>
        <v/>
      </c>
      <c r="B330" s="54"/>
      <c r="C330" s="59" t="str">
        <f>IF(ISBLANK('Ending Odometer'!C330),"",'Ending Odometer'!C330)</f>
        <v/>
      </c>
      <c r="D330" s="54"/>
      <c r="E330" s="96"/>
      <c r="F330" s="97"/>
      <c r="G330" s="97"/>
      <c r="H330" s="97"/>
      <c r="I330" s="97"/>
      <c r="J330" s="97"/>
      <c r="K330" s="97"/>
      <c r="L330" s="97"/>
      <c r="M330" s="98"/>
      <c r="N330" s="54"/>
      <c r="O330" s="96"/>
      <c r="P330" s="97"/>
      <c r="Q330" s="99"/>
      <c r="R330" s="54"/>
      <c r="S330" s="22" t="str">
        <f>IF(ISBLANK('Ending Odometer'!M330),"",'Ending Odometer'!M330)</f>
        <v/>
      </c>
      <c r="T330" s="48"/>
      <c r="U330" s="28" t="str">
        <f>IF(ISBLANK('Ending Odometer'!M330),"",(('Bus Inventory'!Q330-'Bus Inventory'!T330)/'Ending Odometer'!H330))</f>
        <v/>
      </c>
      <c r="V330" s="15"/>
      <c r="W330" s="84"/>
    </row>
    <row r="331" spans="1:23" ht="15" customHeight="1" x14ac:dyDescent="0.25">
      <c r="A331" s="65" t="str">
        <f>IF(ISBLANK('Ending Odometer'!A331),"",'Ending Odometer'!A331)</f>
        <v/>
      </c>
      <c r="B331" s="54"/>
      <c r="C331" s="59" t="str">
        <f>IF(ISBLANK('Ending Odometer'!C331),"",'Ending Odometer'!C331)</f>
        <v/>
      </c>
      <c r="D331" s="54"/>
      <c r="E331" s="96"/>
      <c r="F331" s="97"/>
      <c r="G331" s="97"/>
      <c r="H331" s="97"/>
      <c r="I331" s="97"/>
      <c r="J331" s="97"/>
      <c r="K331" s="97"/>
      <c r="L331" s="97"/>
      <c r="M331" s="98"/>
      <c r="N331" s="54"/>
      <c r="O331" s="96"/>
      <c r="P331" s="97"/>
      <c r="Q331" s="99"/>
      <c r="R331" s="54"/>
      <c r="S331" s="22" t="str">
        <f>IF(ISBLANK('Ending Odometer'!M331),"",'Ending Odometer'!M331)</f>
        <v/>
      </c>
      <c r="T331" s="48"/>
      <c r="U331" s="28" t="str">
        <f>IF(ISBLANK('Ending Odometer'!M331),"",(('Bus Inventory'!Q331-'Bus Inventory'!T331)/'Ending Odometer'!H331))</f>
        <v/>
      </c>
      <c r="V331" s="15"/>
      <c r="W331" s="84"/>
    </row>
    <row r="332" spans="1:23" ht="15" customHeight="1" x14ac:dyDescent="0.25">
      <c r="A332" s="65" t="str">
        <f>IF(ISBLANK('Ending Odometer'!A332),"",'Ending Odometer'!A332)</f>
        <v/>
      </c>
      <c r="B332" s="54"/>
      <c r="C332" s="59" t="str">
        <f>IF(ISBLANK('Ending Odometer'!C332),"",'Ending Odometer'!C332)</f>
        <v/>
      </c>
      <c r="D332" s="54"/>
      <c r="E332" s="96"/>
      <c r="F332" s="97"/>
      <c r="G332" s="97"/>
      <c r="H332" s="97"/>
      <c r="I332" s="97"/>
      <c r="J332" s="97"/>
      <c r="K332" s="97"/>
      <c r="L332" s="97"/>
      <c r="M332" s="98"/>
      <c r="N332" s="54"/>
      <c r="O332" s="96"/>
      <c r="P332" s="97"/>
      <c r="Q332" s="99"/>
      <c r="R332" s="54"/>
      <c r="S332" s="22" t="str">
        <f>IF(ISBLANK('Ending Odometer'!M332),"",'Ending Odometer'!M332)</f>
        <v/>
      </c>
      <c r="T332" s="48"/>
      <c r="U332" s="28" t="str">
        <f>IF(ISBLANK('Ending Odometer'!M332),"",(('Bus Inventory'!Q332-'Bus Inventory'!T332)/'Ending Odometer'!H332))</f>
        <v/>
      </c>
      <c r="V332" s="15"/>
      <c r="W332" s="84"/>
    </row>
    <row r="333" spans="1:23" ht="15" customHeight="1" x14ac:dyDescent="0.25">
      <c r="A333" s="65" t="str">
        <f>IF(ISBLANK('Ending Odometer'!A333),"",'Ending Odometer'!A333)</f>
        <v/>
      </c>
      <c r="B333" s="54"/>
      <c r="C333" s="59" t="str">
        <f>IF(ISBLANK('Ending Odometer'!C333),"",'Ending Odometer'!C333)</f>
        <v/>
      </c>
      <c r="D333" s="54"/>
      <c r="E333" s="96"/>
      <c r="F333" s="97"/>
      <c r="G333" s="97"/>
      <c r="H333" s="97"/>
      <c r="I333" s="97"/>
      <c r="J333" s="97"/>
      <c r="K333" s="97"/>
      <c r="L333" s="97"/>
      <c r="M333" s="98"/>
      <c r="N333" s="54"/>
      <c r="O333" s="96"/>
      <c r="P333" s="97"/>
      <c r="Q333" s="99"/>
      <c r="R333" s="54"/>
      <c r="S333" s="22" t="str">
        <f>IF(ISBLANK('Ending Odometer'!M333),"",'Ending Odometer'!M333)</f>
        <v/>
      </c>
      <c r="T333" s="48"/>
      <c r="U333" s="28" t="str">
        <f>IF(ISBLANK('Ending Odometer'!M333),"",(('Bus Inventory'!Q333-'Bus Inventory'!T333)/'Ending Odometer'!H333))</f>
        <v/>
      </c>
      <c r="V333" s="15"/>
      <c r="W333" s="84"/>
    </row>
    <row r="334" spans="1:23" ht="15" customHeight="1" x14ac:dyDescent="0.25">
      <c r="A334" s="65" t="str">
        <f>IF(ISBLANK('Ending Odometer'!A334),"",'Ending Odometer'!A334)</f>
        <v/>
      </c>
      <c r="B334" s="54"/>
      <c r="C334" s="59" t="str">
        <f>IF(ISBLANK('Ending Odometer'!C334),"",'Ending Odometer'!C334)</f>
        <v/>
      </c>
      <c r="D334" s="54"/>
      <c r="E334" s="96"/>
      <c r="F334" s="97"/>
      <c r="G334" s="97"/>
      <c r="H334" s="97"/>
      <c r="I334" s="97"/>
      <c r="J334" s="97"/>
      <c r="K334" s="97"/>
      <c r="L334" s="97"/>
      <c r="M334" s="98"/>
      <c r="N334" s="54"/>
      <c r="O334" s="96"/>
      <c r="P334" s="97"/>
      <c r="Q334" s="99"/>
      <c r="R334" s="54"/>
      <c r="S334" s="22" t="str">
        <f>IF(ISBLANK('Ending Odometer'!M334),"",'Ending Odometer'!M334)</f>
        <v/>
      </c>
      <c r="T334" s="48"/>
      <c r="U334" s="28" t="str">
        <f>IF(ISBLANK('Ending Odometer'!M334),"",(('Bus Inventory'!Q334-'Bus Inventory'!T334)/'Ending Odometer'!H334))</f>
        <v/>
      </c>
      <c r="V334" s="15"/>
      <c r="W334" s="84"/>
    </row>
    <row r="335" spans="1:23" ht="15" customHeight="1" x14ac:dyDescent="0.25">
      <c r="A335" s="65" t="str">
        <f>IF(ISBLANK('Ending Odometer'!A335),"",'Ending Odometer'!A335)</f>
        <v/>
      </c>
      <c r="B335" s="54"/>
      <c r="C335" s="59" t="str">
        <f>IF(ISBLANK('Ending Odometer'!C335),"",'Ending Odometer'!C335)</f>
        <v/>
      </c>
      <c r="D335" s="54"/>
      <c r="E335" s="96"/>
      <c r="F335" s="97"/>
      <c r="G335" s="97"/>
      <c r="H335" s="97"/>
      <c r="I335" s="97"/>
      <c r="J335" s="97"/>
      <c r="K335" s="97"/>
      <c r="L335" s="97"/>
      <c r="M335" s="98"/>
      <c r="N335" s="54"/>
      <c r="O335" s="96"/>
      <c r="P335" s="97"/>
      <c r="Q335" s="99"/>
      <c r="R335" s="54"/>
      <c r="S335" s="22" t="str">
        <f>IF(ISBLANK('Ending Odometer'!M335),"",'Ending Odometer'!M335)</f>
        <v/>
      </c>
      <c r="T335" s="48"/>
      <c r="U335" s="28" t="str">
        <f>IF(ISBLANK('Ending Odometer'!M335),"",(('Bus Inventory'!Q335-'Bus Inventory'!T335)/'Ending Odometer'!H335))</f>
        <v/>
      </c>
      <c r="V335" s="15"/>
      <c r="W335" s="84"/>
    </row>
    <row r="336" spans="1:23" ht="15" customHeight="1" x14ac:dyDescent="0.25">
      <c r="A336" s="65" t="str">
        <f>IF(ISBLANK('Ending Odometer'!A336),"",'Ending Odometer'!A336)</f>
        <v/>
      </c>
      <c r="B336" s="54"/>
      <c r="C336" s="59" t="str">
        <f>IF(ISBLANK('Ending Odometer'!C336),"",'Ending Odometer'!C336)</f>
        <v/>
      </c>
      <c r="D336" s="54"/>
      <c r="E336" s="96"/>
      <c r="F336" s="97"/>
      <c r="G336" s="97"/>
      <c r="H336" s="97"/>
      <c r="I336" s="97"/>
      <c r="J336" s="97"/>
      <c r="K336" s="97"/>
      <c r="L336" s="97"/>
      <c r="M336" s="98"/>
      <c r="N336" s="54"/>
      <c r="O336" s="96"/>
      <c r="P336" s="97"/>
      <c r="Q336" s="99"/>
      <c r="R336" s="54"/>
      <c r="S336" s="22" t="str">
        <f>IF(ISBLANK('Ending Odometer'!M336),"",'Ending Odometer'!M336)</f>
        <v/>
      </c>
      <c r="T336" s="48"/>
      <c r="U336" s="28" t="str">
        <f>IF(ISBLANK('Ending Odometer'!M336),"",(('Bus Inventory'!Q336-'Bus Inventory'!T336)/'Ending Odometer'!H336))</f>
        <v/>
      </c>
      <c r="V336" s="15"/>
      <c r="W336" s="84"/>
    </row>
    <row r="337" spans="1:23" ht="15" customHeight="1" x14ac:dyDescent="0.25">
      <c r="A337" s="65" t="str">
        <f>IF(ISBLANK('Ending Odometer'!A337),"",'Ending Odometer'!A337)</f>
        <v/>
      </c>
      <c r="B337" s="54"/>
      <c r="C337" s="59" t="str">
        <f>IF(ISBLANK('Ending Odometer'!C337),"",'Ending Odometer'!C337)</f>
        <v/>
      </c>
      <c r="D337" s="54"/>
      <c r="E337" s="96"/>
      <c r="F337" s="97"/>
      <c r="G337" s="97"/>
      <c r="H337" s="97"/>
      <c r="I337" s="97"/>
      <c r="J337" s="97"/>
      <c r="K337" s="97"/>
      <c r="L337" s="97"/>
      <c r="M337" s="98"/>
      <c r="N337" s="54"/>
      <c r="O337" s="96"/>
      <c r="P337" s="97"/>
      <c r="Q337" s="99"/>
      <c r="R337" s="54"/>
      <c r="S337" s="22" t="str">
        <f>IF(ISBLANK('Ending Odometer'!M337),"",'Ending Odometer'!M337)</f>
        <v/>
      </c>
      <c r="T337" s="48"/>
      <c r="U337" s="28" t="str">
        <f>IF(ISBLANK('Ending Odometer'!M337),"",(('Bus Inventory'!Q337-'Bus Inventory'!T337)/'Ending Odometer'!H337))</f>
        <v/>
      </c>
      <c r="V337" s="15"/>
      <c r="W337" s="84"/>
    </row>
    <row r="338" spans="1:23" ht="15" customHeight="1" x14ac:dyDescent="0.25">
      <c r="A338" s="65" t="str">
        <f>IF(ISBLANK('Ending Odometer'!A338),"",'Ending Odometer'!A338)</f>
        <v/>
      </c>
      <c r="B338" s="54"/>
      <c r="C338" s="59" t="str">
        <f>IF(ISBLANK('Ending Odometer'!C338),"",'Ending Odometer'!C338)</f>
        <v/>
      </c>
      <c r="D338" s="54"/>
      <c r="E338" s="96"/>
      <c r="F338" s="97"/>
      <c r="G338" s="97"/>
      <c r="H338" s="97"/>
      <c r="I338" s="97"/>
      <c r="J338" s="97"/>
      <c r="K338" s="97"/>
      <c r="L338" s="97"/>
      <c r="M338" s="98"/>
      <c r="N338" s="54"/>
      <c r="O338" s="96"/>
      <c r="P338" s="97"/>
      <c r="Q338" s="99"/>
      <c r="R338" s="54"/>
      <c r="S338" s="22" t="str">
        <f>IF(ISBLANK('Ending Odometer'!M338),"",'Ending Odometer'!M338)</f>
        <v/>
      </c>
      <c r="T338" s="48"/>
      <c r="U338" s="28" t="str">
        <f>IF(ISBLANK('Ending Odometer'!M338),"",(('Bus Inventory'!Q338-'Bus Inventory'!T338)/'Ending Odometer'!H338))</f>
        <v/>
      </c>
      <c r="V338" s="15"/>
      <c r="W338" s="84"/>
    </row>
    <row r="339" spans="1:23" ht="15" customHeight="1" x14ac:dyDescent="0.25">
      <c r="A339" s="65" t="str">
        <f>IF(ISBLANK('Ending Odometer'!A339),"",'Ending Odometer'!A339)</f>
        <v/>
      </c>
      <c r="B339" s="54"/>
      <c r="C339" s="59" t="str">
        <f>IF(ISBLANK('Ending Odometer'!C339),"",'Ending Odometer'!C339)</f>
        <v/>
      </c>
      <c r="D339" s="54"/>
      <c r="E339" s="96"/>
      <c r="F339" s="97"/>
      <c r="G339" s="97"/>
      <c r="H339" s="97"/>
      <c r="I339" s="97"/>
      <c r="J339" s="97"/>
      <c r="K339" s="97"/>
      <c r="L339" s="97"/>
      <c r="M339" s="98"/>
      <c r="N339" s="54"/>
      <c r="O339" s="96"/>
      <c r="P339" s="97"/>
      <c r="Q339" s="99"/>
      <c r="R339" s="54"/>
      <c r="S339" s="22" t="str">
        <f>IF(ISBLANK('Ending Odometer'!M339),"",'Ending Odometer'!M339)</f>
        <v/>
      </c>
      <c r="T339" s="48"/>
      <c r="U339" s="28" t="str">
        <f>IF(ISBLANK('Ending Odometer'!M339),"",(('Bus Inventory'!Q339-'Bus Inventory'!T339)/'Ending Odometer'!H339))</f>
        <v/>
      </c>
      <c r="V339" s="15"/>
      <c r="W339" s="84"/>
    </row>
    <row r="340" spans="1:23" ht="15" customHeight="1" x14ac:dyDescent="0.25">
      <c r="A340" s="65" t="str">
        <f>IF(ISBLANK('Ending Odometer'!A340),"",'Ending Odometer'!A340)</f>
        <v/>
      </c>
      <c r="B340" s="54"/>
      <c r="C340" s="59" t="str">
        <f>IF(ISBLANK('Ending Odometer'!C340),"",'Ending Odometer'!C340)</f>
        <v/>
      </c>
      <c r="D340" s="54"/>
      <c r="E340" s="96"/>
      <c r="F340" s="97"/>
      <c r="G340" s="97"/>
      <c r="H340" s="97"/>
      <c r="I340" s="97"/>
      <c r="J340" s="97"/>
      <c r="K340" s="97"/>
      <c r="L340" s="97"/>
      <c r="M340" s="98"/>
      <c r="N340" s="54"/>
      <c r="O340" s="96"/>
      <c r="P340" s="97"/>
      <c r="Q340" s="99"/>
      <c r="R340" s="54"/>
      <c r="S340" s="22" t="str">
        <f>IF(ISBLANK('Ending Odometer'!M340),"",'Ending Odometer'!M340)</f>
        <v/>
      </c>
      <c r="T340" s="48"/>
      <c r="U340" s="28" t="str">
        <f>IF(ISBLANK('Ending Odometer'!M340),"",(('Bus Inventory'!Q340-'Bus Inventory'!T340)/'Ending Odometer'!H340))</f>
        <v/>
      </c>
      <c r="V340" s="15"/>
      <c r="W340" s="84"/>
    </row>
    <row r="341" spans="1:23" ht="15" customHeight="1" x14ac:dyDescent="0.25">
      <c r="A341" s="65" t="str">
        <f>IF(ISBLANK('Ending Odometer'!A341),"",'Ending Odometer'!A341)</f>
        <v/>
      </c>
      <c r="B341" s="54"/>
      <c r="C341" s="59" t="str">
        <f>IF(ISBLANK('Ending Odometer'!C341),"",'Ending Odometer'!C341)</f>
        <v/>
      </c>
      <c r="D341" s="54"/>
      <c r="E341" s="96"/>
      <c r="F341" s="97"/>
      <c r="G341" s="97"/>
      <c r="H341" s="97"/>
      <c r="I341" s="97"/>
      <c r="J341" s="97"/>
      <c r="K341" s="97"/>
      <c r="L341" s="97"/>
      <c r="M341" s="98"/>
      <c r="N341" s="54"/>
      <c r="O341" s="96"/>
      <c r="P341" s="97"/>
      <c r="Q341" s="99"/>
      <c r="R341" s="54"/>
      <c r="S341" s="22" t="str">
        <f>IF(ISBLANK('Ending Odometer'!M341),"",'Ending Odometer'!M341)</f>
        <v/>
      </c>
      <c r="T341" s="48"/>
      <c r="U341" s="28" t="str">
        <f>IF(ISBLANK('Ending Odometer'!M341),"",(('Bus Inventory'!Q341-'Bus Inventory'!T341)/'Ending Odometer'!H341))</f>
        <v/>
      </c>
      <c r="V341" s="15"/>
      <c r="W341" s="84"/>
    </row>
    <row r="342" spans="1:23" ht="15" customHeight="1" x14ac:dyDescent="0.25">
      <c r="A342" s="65" t="str">
        <f>IF(ISBLANK('Ending Odometer'!A342),"",'Ending Odometer'!A342)</f>
        <v/>
      </c>
      <c r="B342" s="54"/>
      <c r="C342" s="59" t="str">
        <f>IF(ISBLANK('Ending Odometer'!C342),"",'Ending Odometer'!C342)</f>
        <v/>
      </c>
      <c r="D342" s="54"/>
      <c r="E342" s="96"/>
      <c r="F342" s="97"/>
      <c r="G342" s="97"/>
      <c r="H342" s="97"/>
      <c r="I342" s="97"/>
      <c r="J342" s="97"/>
      <c r="K342" s="97"/>
      <c r="L342" s="97"/>
      <c r="M342" s="98"/>
      <c r="N342" s="54"/>
      <c r="O342" s="96"/>
      <c r="P342" s="97"/>
      <c r="Q342" s="99"/>
      <c r="R342" s="54"/>
      <c r="S342" s="22" t="str">
        <f>IF(ISBLANK('Ending Odometer'!M342),"",'Ending Odometer'!M342)</f>
        <v/>
      </c>
      <c r="T342" s="48"/>
      <c r="U342" s="28" t="str">
        <f>IF(ISBLANK('Ending Odometer'!M342),"",(('Bus Inventory'!Q342-'Bus Inventory'!T342)/'Ending Odometer'!H342))</f>
        <v/>
      </c>
      <c r="V342" s="15"/>
      <c r="W342" s="84"/>
    </row>
    <row r="343" spans="1:23" ht="15" customHeight="1" x14ac:dyDescent="0.25">
      <c r="A343" s="65" t="str">
        <f>IF(ISBLANK('Ending Odometer'!A343),"",'Ending Odometer'!A343)</f>
        <v/>
      </c>
      <c r="B343" s="54"/>
      <c r="C343" s="59" t="str">
        <f>IF(ISBLANK('Ending Odometer'!C343),"",'Ending Odometer'!C343)</f>
        <v/>
      </c>
      <c r="D343" s="54"/>
      <c r="E343" s="96"/>
      <c r="F343" s="97"/>
      <c r="G343" s="97"/>
      <c r="H343" s="97"/>
      <c r="I343" s="97"/>
      <c r="J343" s="97"/>
      <c r="K343" s="97"/>
      <c r="L343" s="97"/>
      <c r="M343" s="98"/>
      <c r="N343" s="54"/>
      <c r="O343" s="96"/>
      <c r="P343" s="97"/>
      <c r="Q343" s="99"/>
      <c r="R343" s="54"/>
      <c r="S343" s="22" t="str">
        <f>IF(ISBLANK('Ending Odometer'!M343),"",'Ending Odometer'!M343)</f>
        <v/>
      </c>
      <c r="T343" s="48"/>
      <c r="U343" s="28" t="str">
        <f>IF(ISBLANK('Ending Odometer'!M343),"",(('Bus Inventory'!Q343-'Bus Inventory'!T343)/'Ending Odometer'!H343))</f>
        <v/>
      </c>
      <c r="V343" s="15"/>
      <c r="W343" s="84"/>
    </row>
    <row r="344" spans="1:23" ht="15" customHeight="1" x14ac:dyDescent="0.25">
      <c r="A344" s="65" t="str">
        <f>IF(ISBLANK('Ending Odometer'!A344),"",'Ending Odometer'!A344)</f>
        <v/>
      </c>
      <c r="B344" s="54"/>
      <c r="C344" s="59" t="str">
        <f>IF(ISBLANK('Ending Odometer'!C344),"",'Ending Odometer'!C344)</f>
        <v/>
      </c>
      <c r="D344" s="54"/>
      <c r="E344" s="96"/>
      <c r="F344" s="97"/>
      <c r="G344" s="97"/>
      <c r="H344" s="97"/>
      <c r="I344" s="97"/>
      <c r="J344" s="97"/>
      <c r="K344" s="97"/>
      <c r="L344" s="97"/>
      <c r="M344" s="98"/>
      <c r="N344" s="54"/>
      <c r="O344" s="96"/>
      <c r="P344" s="97"/>
      <c r="Q344" s="99"/>
      <c r="R344" s="54"/>
      <c r="S344" s="22" t="str">
        <f>IF(ISBLANK('Ending Odometer'!M344),"",'Ending Odometer'!M344)</f>
        <v/>
      </c>
      <c r="T344" s="48"/>
      <c r="U344" s="28" t="str">
        <f>IF(ISBLANK('Ending Odometer'!M344),"",(('Bus Inventory'!Q344-'Bus Inventory'!T344)/'Ending Odometer'!H344))</f>
        <v/>
      </c>
      <c r="V344" s="15"/>
      <c r="W344" s="84"/>
    </row>
    <row r="345" spans="1:23" ht="15" customHeight="1" x14ac:dyDescent="0.25">
      <c r="A345" s="65" t="str">
        <f>IF(ISBLANK('Ending Odometer'!A345),"",'Ending Odometer'!A345)</f>
        <v/>
      </c>
      <c r="B345" s="54"/>
      <c r="C345" s="59" t="str">
        <f>IF(ISBLANK('Ending Odometer'!C345),"",'Ending Odometer'!C345)</f>
        <v/>
      </c>
      <c r="D345" s="54"/>
      <c r="E345" s="96"/>
      <c r="F345" s="97"/>
      <c r="G345" s="97"/>
      <c r="H345" s="97"/>
      <c r="I345" s="97"/>
      <c r="J345" s="97"/>
      <c r="K345" s="97"/>
      <c r="L345" s="97"/>
      <c r="M345" s="98"/>
      <c r="N345" s="54"/>
      <c r="O345" s="96"/>
      <c r="P345" s="97"/>
      <c r="Q345" s="99"/>
      <c r="R345" s="54"/>
      <c r="S345" s="22" t="str">
        <f>IF(ISBLANK('Ending Odometer'!M345),"",'Ending Odometer'!M345)</f>
        <v/>
      </c>
      <c r="T345" s="48"/>
      <c r="U345" s="28" t="str">
        <f>IF(ISBLANK('Ending Odometer'!M345),"",(('Bus Inventory'!Q345-'Bus Inventory'!T345)/'Ending Odometer'!H345))</f>
        <v/>
      </c>
      <c r="V345" s="15"/>
      <c r="W345" s="84"/>
    </row>
    <row r="346" spans="1:23" ht="15" customHeight="1" x14ac:dyDescent="0.25">
      <c r="A346" s="65" t="str">
        <f>IF(ISBLANK('Ending Odometer'!A346),"",'Ending Odometer'!A346)</f>
        <v/>
      </c>
      <c r="B346" s="54"/>
      <c r="C346" s="59" t="str">
        <f>IF(ISBLANK('Ending Odometer'!C346),"",'Ending Odometer'!C346)</f>
        <v/>
      </c>
      <c r="D346" s="54"/>
      <c r="E346" s="96"/>
      <c r="F346" s="97"/>
      <c r="G346" s="97"/>
      <c r="H346" s="97"/>
      <c r="I346" s="97"/>
      <c r="J346" s="97"/>
      <c r="K346" s="97"/>
      <c r="L346" s="97"/>
      <c r="M346" s="98"/>
      <c r="N346" s="54"/>
      <c r="O346" s="96"/>
      <c r="P346" s="97"/>
      <c r="Q346" s="99"/>
      <c r="R346" s="54"/>
      <c r="S346" s="22" t="str">
        <f>IF(ISBLANK('Ending Odometer'!M346),"",'Ending Odometer'!M346)</f>
        <v/>
      </c>
      <c r="T346" s="48"/>
      <c r="U346" s="28" t="str">
        <f>IF(ISBLANK('Ending Odometer'!M346),"",(('Bus Inventory'!Q346-'Bus Inventory'!T346)/'Ending Odometer'!H346))</f>
        <v/>
      </c>
      <c r="V346" s="15"/>
      <c r="W346" s="84"/>
    </row>
    <row r="347" spans="1:23" ht="15" customHeight="1" x14ac:dyDescent="0.25">
      <c r="A347" s="65" t="str">
        <f>IF(ISBLANK('Ending Odometer'!A347),"",'Ending Odometer'!A347)</f>
        <v/>
      </c>
      <c r="B347" s="54"/>
      <c r="C347" s="59" t="str">
        <f>IF(ISBLANK('Ending Odometer'!C347),"",'Ending Odometer'!C347)</f>
        <v/>
      </c>
      <c r="D347" s="54"/>
      <c r="E347" s="96"/>
      <c r="F347" s="97"/>
      <c r="G347" s="97"/>
      <c r="H347" s="97"/>
      <c r="I347" s="97"/>
      <c r="J347" s="97"/>
      <c r="K347" s="97"/>
      <c r="L347" s="97"/>
      <c r="M347" s="98"/>
      <c r="N347" s="54"/>
      <c r="O347" s="96"/>
      <c r="P347" s="97"/>
      <c r="Q347" s="99"/>
      <c r="R347" s="54"/>
      <c r="S347" s="22" t="str">
        <f>IF(ISBLANK('Ending Odometer'!M347),"",'Ending Odometer'!M347)</f>
        <v/>
      </c>
      <c r="T347" s="48"/>
      <c r="U347" s="28" t="str">
        <f>IF(ISBLANK('Ending Odometer'!M347),"",(('Bus Inventory'!Q347-'Bus Inventory'!T347)/'Ending Odometer'!H347))</f>
        <v/>
      </c>
      <c r="V347" s="15"/>
      <c r="W347" s="84"/>
    </row>
    <row r="348" spans="1:23" ht="15" customHeight="1" x14ac:dyDescent="0.25">
      <c r="A348" s="65" t="str">
        <f>IF(ISBLANK('Ending Odometer'!A348),"",'Ending Odometer'!A348)</f>
        <v/>
      </c>
      <c r="B348" s="54"/>
      <c r="C348" s="59" t="str">
        <f>IF(ISBLANK('Ending Odometer'!C348),"",'Ending Odometer'!C348)</f>
        <v/>
      </c>
      <c r="D348" s="54"/>
      <c r="E348" s="96"/>
      <c r="F348" s="97"/>
      <c r="G348" s="97"/>
      <c r="H348" s="97"/>
      <c r="I348" s="97"/>
      <c r="J348" s="97"/>
      <c r="K348" s="97"/>
      <c r="L348" s="97"/>
      <c r="M348" s="98"/>
      <c r="N348" s="54"/>
      <c r="O348" s="96"/>
      <c r="P348" s="97"/>
      <c r="Q348" s="99"/>
      <c r="R348" s="54"/>
      <c r="S348" s="22" t="str">
        <f>IF(ISBLANK('Ending Odometer'!M348),"",'Ending Odometer'!M348)</f>
        <v/>
      </c>
      <c r="T348" s="48"/>
      <c r="U348" s="28" t="str">
        <f>IF(ISBLANK('Ending Odometer'!M348),"",(('Bus Inventory'!Q348-'Bus Inventory'!T348)/'Ending Odometer'!H348))</f>
        <v/>
      </c>
      <c r="V348" s="15"/>
      <c r="W348" s="84"/>
    </row>
    <row r="349" spans="1:23" ht="15" customHeight="1" x14ac:dyDescent="0.25">
      <c r="A349" s="65" t="str">
        <f>IF(ISBLANK('Ending Odometer'!A349),"",'Ending Odometer'!A349)</f>
        <v/>
      </c>
      <c r="B349" s="54"/>
      <c r="C349" s="59" t="str">
        <f>IF(ISBLANK('Ending Odometer'!C349),"",'Ending Odometer'!C349)</f>
        <v/>
      </c>
      <c r="D349" s="54"/>
      <c r="E349" s="96"/>
      <c r="F349" s="97"/>
      <c r="G349" s="97"/>
      <c r="H349" s="97"/>
      <c r="I349" s="97"/>
      <c r="J349" s="97"/>
      <c r="K349" s="97"/>
      <c r="L349" s="97"/>
      <c r="M349" s="98"/>
      <c r="N349" s="54"/>
      <c r="O349" s="96"/>
      <c r="P349" s="97"/>
      <c r="Q349" s="99"/>
      <c r="R349" s="54"/>
      <c r="S349" s="22" t="str">
        <f>IF(ISBLANK('Ending Odometer'!M349),"",'Ending Odometer'!M349)</f>
        <v/>
      </c>
      <c r="T349" s="48"/>
      <c r="U349" s="28" t="str">
        <f>IF(ISBLANK('Ending Odometer'!M349),"",(('Bus Inventory'!Q349-'Bus Inventory'!T349)/'Ending Odometer'!H349))</f>
        <v/>
      </c>
      <c r="V349" s="15"/>
      <c r="W349" s="84"/>
    </row>
    <row r="350" spans="1:23" ht="15" customHeight="1" x14ac:dyDescent="0.25">
      <c r="A350" s="65" t="str">
        <f>IF(ISBLANK('Ending Odometer'!A350),"",'Ending Odometer'!A350)</f>
        <v/>
      </c>
      <c r="B350" s="54"/>
      <c r="C350" s="59" t="str">
        <f>IF(ISBLANK('Ending Odometer'!C350),"",'Ending Odometer'!C350)</f>
        <v/>
      </c>
      <c r="D350" s="54"/>
      <c r="E350" s="96"/>
      <c r="F350" s="97"/>
      <c r="G350" s="97"/>
      <c r="H350" s="97"/>
      <c r="I350" s="97"/>
      <c r="J350" s="97"/>
      <c r="K350" s="97"/>
      <c r="L350" s="97"/>
      <c r="M350" s="98"/>
      <c r="N350" s="54"/>
      <c r="O350" s="96"/>
      <c r="P350" s="97"/>
      <c r="Q350" s="99"/>
      <c r="R350" s="54"/>
      <c r="S350" s="22" t="str">
        <f>IF(ISBLANK('Ending Odometer'!M350),"",'Ending Odometer'!M350)</f>
        <v/>
      </c>
      <c r="T350" s="48"/>
      <c r="U350" s="28" t="str">
        <f>IF(ISBLANK('Ending Odometer'!M350),"",(('Bus Inventory'!Q350-'Bus Inventory'!T350)/'Ending Odometer'!H350))</f>
        <v/>
      </c>
      <c r="V350" s="15"/>
      <c r="W350" s="84"/>
    </row>
    <row r="351" spans="1:23" ht="15" customHeight="1" x14ac:dyDescent="0.25">
      <c r="A351" s="65" t="str">
        <f>IF(ISBLANK('Ending Odometer'!A351),"",'Ending Odometer'!A351)</f>
        <v/>
      </c>
      <c r="B351" s="54"/>
      <c r="C351" s="59" t="str">
        <f>IF(ISBLANK('Ending Odometer'!C351),"",'Ending Odometer'!C351)</f>
        <v/>
      </c>
      <c r="D351" s="54"/>
      <c r="E351" s="96"/>
      <c r="F351" s="97"/>
      <c r="G351" s="97"/>
      <c r="H351" s="97"/>
      <c r="I351" s="97"/>
      <c r="J351" s="97"/>
      <c r="K351" s="97"/>
      <c r="L351" s="97"/>
      <c r="M351" s="98"/>
      <c r="N351" s="54"/>
      <c r="O351" s="96"/>
      <c r="P351" s="97"/>
      <c r="Q351" s="99"/>
      <c r="R351" s="54"/>
      <c r="S351" s="22" t="str">
        <f>IF(ISBLANK('Ending Odometer'!M351),"",'Ending Odometer'!M351)</f>
        <v/>
      </c>
      <c r="T351" s="48"/>
      <c r="U351" s="28" t="str">
        <f>IF(ISBLANK('Ending Odometer'!M351),"",(('Bus Inventory'!Q351-'Bus Inventory'!T351)/'Ending Odometer'!H351))</f>
        <v/>
      </c>
      <c r="V351" s="15"/>
      <c r="W351" s="84"/>
    </row>
    <row r="352" spans="1:23" ht="15" customHeight="1" x14ac:dyDescent="0.25">
      <c r="A352" s="65" t="str">
        <f>IF(ISBLANK('Ending Odometer'!A352),"",'Ending Odometer'!A352)</f>
        <v/>
      </c>
      <c r="B352" s="54"/>
      <c r="C352" s="59" t="str">
        <f>IF(ISBLANK('Ending Odometer'!C352),"",'Ending Odometer'!C352)</f>
        <v/>
      </c>
      <c r="D352" s="54"/>
      <c r="E352" s="96"/>
      <c r="F352" s="97"/>
      <c r="G352" s="97"/>
      <c r="H352" s="97"/>
      <c r="I352" s="97"/>
      <c r="J352" s="97"/>
      <c r="K352" s="97"/>
      <c r="L352" s="97"/>
      <c r="M352" s="98"/>
      <c r="N352" s="54"/>
      <c r="O352" s="96"/>
      <c r="P352" s="97"/>
      <c r="Q352" s="99"/>
      <c r="R352" s="54"/>
      <c r="S352" s="22" t="str">
        <f>IF(ISBLANK('Ending Odometer'!M352),"",'Ending Odometer'!M352)</f>
        <v/>
      </c>
      <c r="T352" s="48"/>
      <c r="U352" s="28" t="str">
        <f>IF(ISBLANK('Ending Odometer'!M352),"",(('Bus Inventory'!Q352-'Bus Inventory'!T352)/'Ending Odometer'!H352))</f>
        <v/>
      </c>
      <c r="V352" s="15"/>
      <c r="W352" s="84"/>
    </row>
    <row r="353" spans="1:23" ht="15" customHeight="1" x14ac:dyDescent="0.25">
      <c r="A353" s="65" t="str">
        <f>IF(ISBLANK('Ending Odometer'!A353),"",'Ending Odometer'!A353)</f>
        <v/>
      </c>
      <c r="B353" s="54"/>
      <c r="C353" s="59" t="str">
        <f>IF(ISBLANK('Ending Odometer'!C353),"",'Ending Odometer'!C353)</f>
        <v/>
      </c>
      <c r="D353" s="54"/>
      <c r="E353" s="96"/>
      <c r="F353" s="97"/>
      <c r="G353" s="97"/>
      <c r="H353" s="97"/>
      <c r="I353" s="97"/>
      <c r="J353" s="97"/>
      <c r="K353" s="97"/>
      <c r="L353" s="97"/>
      <c r="M353" s="98"/>
      <c r="N353" s="54"/>
      <c r="O353" s="96"/>
      <c r="P353" s="97"/>
      <c r="Q353" s="99"/>
      <c r="R353" s="54"/>
      <c r="S353" s="22" t="str">
        <f>IF(ISBLANK('Ending Odometer'!M353),"",'Ending Odometer'!M353)</f>
        <v/>
      </c>
      <c r="T353" s="48"/>
      <c r="U353" s="28" t="str">
        <f>IF(ISBLANK('Ending Odometer'!M353),"",(('Bus Inventory'!Q353-'Bus Inventory'!T353)/'Ending Odometer'!H353))</f>
        <v/>
      </c>
      <c r="V353" s="15"/>
      <c r="W353" s="84"/>
    </row>
    <row r="354" spans="1:23" ht="15" customHeight="1" x14ac:dyDescent="0.25">
      <c r="A354" s="65" t="str">
        <f>IF(ISBLANK('Ending Odometer'!A354),"",'Ending Odometer'!A354)</f>
        <v/>
      </c>
      <c r="B354" s="54"/>
      <c r="C354" s="59" t="str">
        <f>IF(ISBLANK('Ending Odometer'!C354),"",'Ending Odometer'!C354)</f>
        <v/>
      </c>
      <c r="D354" s="54"/>
      <c r="E354" s="96"/>
      <c r="F354" s="97"/>
      <c r="G354" s="97"/>
      <c r="H354" s="97"/>
      <c r="I354" s="97"/>
      <c r="J354" s="97"/>
      <c r="K354" s="97"/>
      <c r="L354" s="97"/>
      <c r="M354" s="98"/>
      <c r="N354" s="54"/>
      <c r="O354" s="96"/>
      <c r="P354" s="97"/>
      <c r="Q354" s="99"/>
      <c r="R354" s="54"/>
      <c r="S354" s="22" t="str">
        <f>IF(ISBLANK('Ending Odometer'!M354),"",'Ending Odometer'!M354)</f>
        <v/>
      </c>
      <c r="T354" s="48"/>
      <c r="U354" s="28" t="str">
        <f>IF(ISBLANK('Ending Odometer'!M354),"",(('Bus Inventory'!Q354-'Bus Inventory'!T354)/'Ending Odometer'!H354))</f>
        <v/>
      </c>
      <c r="V354" s="15"/>
      <c r="W354" s="84"/>
    </row>
    <row r="355" spans="1:23" ht="15" customHeight="1" x14ac:dyDescent="0.25">
      <c r="A355" s="65" t="str">
        <f>IF(ISBLANK('Ending Odometer'!A355),"",'Ending Odometer'!A355)</f>
        <v/>
      </c>
      <c r="B355" s="54"/>
      <c r="C355" s="59" t="str">
        <f>IF(ISBLANK('Ending Odometer'!C355),"",'Ending Odometer'!C355)</f>
        <v/>
      </c>
      <c r="D355" s="54"/>
      <c r="E355" s="96"/>
      <c r="F355" s="97"/>
      <c r="G355" s="97"/>
      <c r="H355" s="97"/>
      <c r="I355" s="97"/>
      <c r="J355" s="97"/>
      <c r="K355" s="97"/>
      <c r="L355" s="97"/>
      <c r="M355" s="98"/>
      <c r="N355" s="54"/>
      <c r="O355" s="96"/>
      <c r="P355" s="97"/>
      <c r="Q355" s="99"/>
      <c r="R355" s="54"/>
      <c r="S355" s="22" t="str">
        <f>IF(ISBLANK('Ending Odometer'!M355),"",'Ending Odometer'!M355)</f>
        <v/>
      </c>
      <c r="T355" s="48"/>
      <c r="U355" s="28" t="str">
        <f>IF(ISBLANK('Ending Odometer'!M355),"",(('Bus Inventory'!Q355-'Bus Inventory'!T355)/'Ending Odometer'!H355))</f>
        <v/>
      </c>
      <c r="V355" s="15"/>
      <c r="W355" s="84"/>
    </row>
    <row r="356" spans="1:23" ht="15" customHeight="1" x14ac:dyDescent="0.25">
      <c r="A356" s="65" t="str">
        <f>IF(ISBLANK('Ending Odometer'!A356),"",'Ending Odometer'!A356)</f>
        <v/>
      </c>
      <c r="B356" s="54"/>
      <c r="C356" s="59" t="str">
        <f>IF(ISBLANK('Ending Odometer'!C356),"",'Ending Odometer'!C356)</f>
        <v/>
      </c>
      <c r="D356" s="54"/>
      <c r="E356" s="96"/>
      <c r="F356" s="97"/>
      <c r="G356" s="97"/>
      <c r="H356" s="97"/>
      <c r="I356" s="97"/>
      <c r="J356" s="97"/>
      <c r="K356" s="97"/>
      <c r="L356" s="97"/>
      <c r="M356" s="98"/>
      <c r="N356" s="54"/>
      <c r="O356" s="96"/>
      <c r="P356" s="97"/>
      <c r="Q356" s="99"/>
      <c r="R356" s="54"/>
      <c r="S356" s="22" t="str">
        <f>IF(ISBLANK('Ending Odometer'!M356),"",'Ending Odometer'!M356)</f>
        <v/>
      </c>
      <c r="T356" s="48"/>
      <c r="U356" s="28" t="str">
        <f>IF(ISBLANK('Ending Odometer'!M356),"",(('Bus Inventory'!Q356-'Bus Inventory'!T356)/'Ending Odometer'!H356))</f>
        <v/>
      </c>
      <c r="V356" s="15"/>
      <c r="W356" s="84"/>
    </row>
    <row r="357" spans="1:23" ht="15" customHeight="1" x14ac:dyDescent="0.25">
      <c r="A357" s="65" t="str">
        <f>IF(ISBLANK('Ending Odometer'!A357),"",'Ending Odometer'!A357)</f>
        <v/>
      </c>
      <c r="B357" s="54"/>
      <c r="C357" s="59" t="str">
        <f>IF(ISBLANK('Ending Odometer'!C357),"",'Ending Odometer'!C357)</f>
        <v/>
      </c>
      <c r="D357" s="54"/>
      <c r="E357" s="96"/>
      <c r="F357" s="97"/>
      <c r="G357" s="97"/>
      <c r="H357" s="97"/>
      <c r="I357" s="97"/>
      <c r="J357" s="97"/>
      <c r="K357" s="97"/>
      <c r="L357" s="97"/>
      <c r="M357" s="98"/>
      <c r="N357" s="54"/>
      <c r="O357" s="96"/>
      <c r="P357" s="97"/>
      <c r="Q357" s="99"/>
      <c r="R357" s="54"/>
      <c r="S357" s="22" t="str">
        <f>IF(ISBLANK('Ending Odometer'!M357),"",'Ending Odometer'!M357)</f>
        <v/>
      </c>
      <c r="T357" s="48"/>
      <c r="U357" s="28" t="str">
        <f>IF(ISBLANK('Ending Odometer'!M357),"",(('Bus Inventory'!Q357-'Bus Inventory'!T357)/'Ending Odometer'!H357))</f>
        <v/>
      </c>
      <c r="V357" s="15"/>
      <c r="W357" s="84"/>
    </row>
    <row r="358" spans="1:23" ht="15" customHeight="1" x14ac:dyDescent="0.25">
      <c r="A358" s="65" t="str">
        <f>IF(ISBLANK('Ending Odometer'!A358),"",'Ending Odometer'!A358)</f>
        <v/>
      </c>
      <c r="B358" s="54"/>
      <c r="C358" s="59" t="str">
        <f>IF(ISBLANK('Ending Odometer'!C358),"",'Ending Odometer'!C358)</f>
        <v/>
      </c>
      <c r="D358" s="54"/>
      <c r="E358" s="96"/>
      <c r="F358" s="97"/>
      <c r="G358" s="97"/>
      <c r="H358" s="97"/>
      <c r="I358" s="97"/>
      <c r="J358" s="97"/>
      <c r="K358" s="97"/>
      <c r="L358" s="97"/>
      <c r="M358" s="98"/>
      <c r="N358" s="54"/>
      <c r="O358" s="96"/>
      <c r="P358" s="97"/>
      <c r="Q358" s="99"/>
      <c r="R358" s="54"/>
      <c r="S358" s="22" t="str">
        <f>IF(ISBLANK('Ending Odometer'!M358),"",'Ending Odometer'!M358)</f>
        <v/>
      </c>
      <c r="T358" s="48"/>
      <c r="U358" s="28" t="str">
        <f>IF(ISBLANK('Ending Odometer'!M358),"",(('Bus Inventory'!Q358-'Bus Inventory'!T358)/'Ending Odometer'!H358))</f>
        <v/>
      </c>
      <c r="V358" s="15"/>
      <c r="W358" s="84"/>
    </row>
    <row r="359" spans="1:23" ht="15" customHeight="1" x14ac:dyDescent="0.25">
      <c r="A359" s="65" t="str">
        <f>IF(ISBLANK('Ending Odometer'!A359),"",'Ending Odometer'!A359)</f>
        <v/>
      </c>
      <c r="B359" s="54"/>
      <c r="C359" s="59" t="str">
        <f>IF(ISBLANK('Ending Odometer'!C359),"",'Ending Odometer'!C359)</f>
        <v/>
      </c>
      <c r="D359" s="54"/>
      <c r="E359" s="96"/>
      <c r="F359" s="97"/>
      <c r="G359" s="97"/>
      <c r="H359" s="97"/>
      <c r="I359" s="97"/>
      <c r="J359" s="97"/>
      <c r="K359" s="97"/>
      <c r="L359" s="97"/>
      <c r="M359" s="98"/>
      <c r="N359" s="54"/>
      <c r="O359" s="96"/>
      <c r="P359" s="97"/>
      <c r="Q359" s="99"/>
      <c r="R359" s="54"/>
      <c r="S359" s="22" t="str">
        <f>IF(ISBLANK('Ending Odometer'!M359),"",'Ending Odometer'!M359)</f>
        <v/>
      </c>
      <c r="T359" s="48"/>
      <c r="U359" s="28" t="str">
        <f>IF(ISBLANK('Ending Odometer'!M359),"",(('Bus Inventory'!Q359-'Bus Inventory'!T359)/'Ending Odometer'!H359))</f>
        <v/>
      </c>
      <c r="V359" s="15"/>
      <c r="W359" s="84"/>
    </row>
    <row r="360" spans="1:23" ht="15" customHeight="1" x14ac:dyDescent="0.25">
      <c r="A360" s="65" t="str">
        <f>IF(ISBLANK('Ending Odometer'!A360),"",'Ending Odometer'!A360)</f>
        <v/>
      </c>
      <c r="B360" s="54"/>
      <c r="C360" s="59" t="str">
        <f>IF(ISBLANK('Ending Odometer'!C360),"",'Ending Odometer'!C360)</f>
        <v/>
      </c>
      <c r="D360" s="54"/>
      <c r="E360" s="96"/>
      <c r="F360" s="97"/>
      <c r="G360" s="97"/>
      <c r="H360" s="97"/>
      <c r="I360" s="97"/>
      <c r="J360" s="97"/>
      <c r="K360" s="97"/>
      <c r="L360" s="97"/>
      <c r="M360" s="98"/>
      <c r="N360" s="54"/>
      <c r="O360" s="96"/>
      <c r="P360" s="97"/>
      <c r="Q360" s="99"/>
      <c r="R360" s="54"/>
      <c r="S360" s="22" t="str">
        <f>IF(ISBLANK('Ending Odometer'!M360),"",'Ending Odometer'!M360)</f>
        <v/>
      </c>
      <c r="T360" s="48"/>
      <c r="U360" s="28" t="str">
        <f>IF(ISBLANK('Ending Odometer'!M360),"",(('Bus Inventory'!Q360-'Bus Inventory'!T360)/'Ending Odometer'!H360))</f>
        <v/>
      </c>
      <c r="V360" s="15"/>
      <c r="W360" s="84"/>
    </row>
    <row r="361" spans="1:23" ht="15" customHeight="1" x14ac:dyDescent="0.25">
      <c r="A361" s="65" t="str">
        <f>IF(ISBLANK('Ending Odometer'!A361),"",'Ending Odometer'!A361)</f>
        <v/>
      </c>
      <c r="B361" s="54"/>
      <c r="C361" s="59" t="str">
        <f>IF(ISBLANK('Ending Odometer'!C361),"",'Ending Odometer'!C361)</f>
        <v/>
      </c>
      <c r="D361" s="54"/>
      <c r="E361" s="96"/>
      <c r="F361" s="97"/>
      <c r="G361" s="97"/>
      <c r="H361" s="97"/>
      <c r="I361" s="97"/>
      <c r="J361" s="97"/>
      <c r="K361" s="97"/>
      <c r="L361" s="97"/>
      <c r="M361" s="98"/>
      <c r="N361" s="54"/>
      <c r="O361" s="96"/>
      <c r="P361" s="97"/>
      <c r="Q361" s="99"/>
      <c r="R361" s="54"/>
      <c r="S361" s="22" t="str">
        <f>IF(ISBLANK('Ending Odometer'!M361),"",'Ending Odometer'!M361)</f>
        <v/>
      </c>
      <c r="T361" s="48"/>
      <c r="U361" s="28" t="str">
        <f>IF(ISBLANK('Ending Odometer'!M361),"",(('Bus Inventory'!Q361-'Bus Inventory'!T361)/'Ending Odometer'!H361))</f>
        <v/>
      </c>
      <c r="V361" s="15"/>
      <c r="W361" s="84"/>
    </row>
    <row r="362" spans="1:23" ht="15" customHeight="1" x14ac:dyDescent="0.25">
      <c r="A362" s="65" t="str">
        <f>IF(ISBLANK('Ending Odometer'!A362),"",'Ending Odometer'!A362)</f>
        <v/>
      </c>
      <c r="B362" s="54"/>
      <c r="C362" s="59" t="str">
        <f>IF(ISBLANK('Ending Odometer'!C362),"",'Ending Odometer'!C362)</f>
        <v/>
      </c>
      <c r="D362" s="54"/>
      <c r="E362" s="96"/>
      <c r="F362" s="97"/>
      <c r="G362" s="97"/>
      <c r="H362" s="97"/>
      <c r="I362" s="97"/>
      <c r="J362" s="97"/>
      <c r="K362" s="97"/>
      <c r="L362" s="97"/>
      <c r="M362" s="98"/>
      <c r="N362" s="54"/>
      <c r="O362" s="96"/>
      <c r="P362" s="97"/>
      <c r="Q362" s="99"/>
      <c r="R362" s="54"/>
      <c r="S362" s="22" t="str">
        <f>IF(ISBLANK('Ending Odometer'!M362),"",'Ending Odometer'!M362)</f>
        <v/>
      </c>
      <c r="T362" s="48"/>
      <c r="U362" s="28" t="str">
        <f>IF(ISBLANK('Ending Odometer'!M362),"",(('Bus Inventory'!Q362-'Bus Inventory'!T362)/'Ending Odometer'!H362))</f>
        <v/>
      </c>
      <c r="V362" s="15"/>
      <c r="W362" s="84"/>
    </row>
    <row r="363" spans="1:23" ht="15" customHeight="1" x14ac:dyDescent="0.25">
      <c r="A363" s="65" t="str">
        <f>IF(ISBLANK('Ending Odometer'!A363),"",'Ending Odometer'!A363)</f>
        <v/>
      </c>
      <c r="B363" s="54"/>
      <c r="C363" s="59" t="str">
        <f>IF(ISBLANK('Ending Odometer'!C363),"",'Ending Odometer'!C363)</f>
        <v/>
      </c>
      <c r="D363" s="54"/>
      <c r="E363" s="96"/>
      <c r="F363" s="97"/>
      <c r="G363" s="97"/>
      <c r="H363" s="97"/>
      <c r="I363" s="97"/>
      <c r="J363" s="97"/>
      <c r="K363" s="97"/>
      <c r="L363" s="97"/>
      <c r="M363" s="98"/>
      <c r="N363" s="54"/>
      <c r="O363" s="96"/>
      <c r="P363" s="97"/>
      <c r="Q363" s="99"/>
      <c r="R363" s="54"/>
      <c r="S363" s="22" t="str">
        <f>IF(ISBLANK('Ending Odometer'!M363),"",'Ending Odometer'!M363)</f>
        <v/>
      </c>
      <c r="T363" s="48"/>
      <c r="U363" s="28" t="str">
        <f>IF(ISBLANK('Ending Odometer'!M363),"",(('Bus Inventory'!Q363-'Bus Inventory'!T363)/'Ending Odometer'!H363))</f>
        <v/>
      </c>
      <c r="V363" s="15"/>
      <c r="W363" s="84"/>
    </row>
    <row r="364" spans="1:23" ht="15" customHeight="1" x14ac:dyDescent="0.25">
      <c r="A364" s="65" t="str">
        <f>IF(ISBLANK('Ending Odometer'!A364),"",'Ending Odometer'!A364)</f>
        <v/>
      </c>
      <c r="B364" s="54"/>
      <c r="C364" s="59" t="str">
        <f>IF(ISBLANK('Ending Odometer'!C364),"",'Ending Odometer'!C364)</f>
        <v/>
      </c>
      <c r="D364" s="54"/>
      <c r="E364" s="96"/>
      <c r="F364" s="97"/>
      <c r="G364" s="97"/>
      <c r="H364" s="97"/>
      <c r="I364" s="97"/>
      <c r="J364" s="97"/>
      <c r="K364" s="97"/>
      <c r="L364" s="97"/>
      <c r="M364" s="98"/>
      <c r="N364" s="54"/>
      <c r="O364" s="96"/>
      <c r="P364" s="97"/>
      <c r="Q364" s="99"/>
      <c r="R364" s="54"/>
      <c r="S364" s="22" t="str">
        <f>IF(ISBLANK('Ending Odometer'!M364),"",'Ending Odometer'!M364)</f>
        <v/>
      </c>
      <c r="T364" s="48"/>
      <c r="U364" s="28" t="str">
        <f>IF(ISBLANK('Ending Odometer'!M364),"",(('Bus Inventory'!Q364-'Bus Inventory'!T364)/'Ending Odometer'!H364))</f>
        <v/>
      </c>
      <c r="V364" s="15"/>
      <c r="W364" s="84"/>
    </row>
    <row r="365" spans="1:23" ht="15" customHeight="1" x14ac:dyDescent="0.25">
      <c r="A365" s="65" t="str">
        <f>IF(ISBLANK('Ending Odometer'!A365),"",'Ending Odometer'!A365)</f>
        <v/>
      </c>
      <c r="B365" s="54"/>
      <c r="C365" s="59" t="str">
        <f>IF(ISBLANK('Ending Odometer'!C365),"",'Ending Odometer'!C365)</f>
        <v/>
      </c>
      <c r="D365" s="54"/>
      <c r="E365" s="96"/>
      <c r="F365" s="97"/>
      <c r="G365" s="97"/>
      <c r="H365" s="97"/>
      <c r="I365" s="97"/>
      <c r="J365" s="97"/>
      <c r="K365" s="97"/>
      <c r="L365" s="97"/>
      <c r="M365" s="98"/>
      <c r="N365" s="54"/>
      <c r="O365" s="96"/>
      <c r="P365" s="97"/>
      <c r="Q365" s="99"/>
      <c r="R365" s="54"/>
      <c r="S365" s="22" t="str">
        <f>IF(ISBLANK('Ending Odometer'!M365),"",'Ending Odometer'!M365)</f>
        <v/>
      </c>
      <c r="T365" s="48"/>
      <c r="U365" s="28" t="str">
        <f>IF(ISBLANK('Ending Odometer'!M365),"",(('Bus Inventory'!Q365-'Bus Inventory'!T365)/'Ending Odometer'!H365))</f>
        <v/>
      </c>
      <c r="V365" s="15"/>
      <c r="W365" s="84"/>
    </row>
    <row r="366" spans="1:23" ht="15" customHeight="1" x14ac:dyDescent="0.25">
      <c r="A366" s="65" t="str">
        <f>IF(ISBLANK('Ending Odometer'!A366),"",'Ending Odometer'!A366)</f>
        <v/>
      </c>
      <c r="B366" s="54"/>
      <c r="C366" s="59" t="str">
        <f>IF(ISBLANK('Ending Odometer'!C366),"",'Ending Odometer'!C366)</f>
        <v/>
      </c>
      <c r="D366" s="54"/>
      <c r="E366" s="96"/>
      <c r="F366" s="97"/>
      <c r="G366" s="97"/>
      <c r="H366" s="97"/>
      <c r="I366" s="97"/>
      <c r="J366" s="97"/>
      <c r="K366" s="97"/>
      <c r="L366" s="97"/>
      <c r="M366" s="98"/>
      <c r="N366" s="54"/>
      <c r="O366" s="96"/>
      <c r="P366" s="97"/>
      <c r="Q366" s="99"/>
      <c r="R366" s="54"/>
      <c r="S366" s="22" t="str">
        <f>IF(ISBLANK('Ending Odometer'!M366),"",'Ending Odometer'!M366)</f>
        <v/>
      </c>
      <c r="T366" s="48"/>
      <c r="U366" s="28" t="str">
        <f>IF(ISBLANK('Ending Odometer'!M366),"",(('Bus Inventory'!Q366-'Bus Inventory'!T366)/'Ending Odometer'!H366))</f>
        <v/>
      </c>
      <c r="V366" s="15"/>
      <c r="W366" s="84"/>
    </row>
    <row r="367" spans="1:23" ht="15" customHeight="1" x14ac:dyDescent="0.25">
      <c r="A367" s="65" t="str">
        <f>IF(ISBLANK('Ending Odometer'!A367),"",'Ending Odometer'!A367)</f>
        <v/>
      </c>
      <c r="B367" s="54"/>
      <c r="C367" s="59" t="str">
        <f>IF(ISBLANK('Ending Odometer'!C367),"",'Ending Odometer'!C367)</f>
        <v/>
      </c>
      <c r="D367" s="54"/>
      <c r="E367" s="96"/>
      <c r="F367" s="97"/>
      <c r="G367" s="97"/>
      <c r="H367" s="97"/>
      <c r="I367" s="97"/>
      <c r="J367" s="97"/>
      <c r="K367" s="97"/>
      <c r="L367" s="97"/>
      <c r="M367" s="98"/>
      <c r="N367" s="54"/>
      <c r="O367" s="96"/>
      <c r="P367" s="97"/>
      <c r="Q367" s="99"/>
      <c r="R367" s="54"/>
      <c r="S367" s="22" t="str">
        <f>IF(ISBLANK('Ending Odometer'!M367),"",'Ending Odometer'!M367)</f>
        <v/>
      </c>
      <c r="T367" s="48"/>
      <c r="U367" s="28" t="str">
        <f>IF(ISBLANK('Ending Odometer'!M367),"",(('Bus Inventory'!Q367-'Bus Inventory'!T367)/'Ending Odometer'!H367))</f>
        <v/>
      </c>
      <c r="V367" s="15"/>
      <c r="W367" s="84"/>
    </row>
    <row r="368" spans="1:23" ht="15" customHeight="1" x14ac:dyDescent="0.25">
      <c r="A368" s="65" t="str">
        <f>IF(ISBLANK('Ending Odometer'!A368),"",'Ending Odometer'!A368)</f>
        <v/>
      </c>
      <c r="B368" s="54"/>
      <c r="C368" s="59" t="str">
        <f>IF(ISBLANK('Ending Odometer'!C368),"",'Ending Odometer'!C368)</f>
        <v/>
      </c>
      <c r="D368" s="54"/>
      <c r="E368" s="96"/>
      <c r="F368" s="97"/>
      <c r="G368" s="97"/>
      <c r="H368" s="97"/>
      <c r="I368" s="97"/>
      <c r="J368" s="97"/>
      <c r="K368" s="97"/>
      <c r="L368" s="97"/>
      <c r="M368" s="98"/>
      <c r="N368" s="54"/>
      <c r="O368" s="96"/>
      <c r="P368" s="97"/>
      <c r="Q368" s="99"/>
      <c r="R368" s="54"/>
      <c r="S368" s="22" t="str">
        <f>IF(ISBLANK('Ending Odometer'!M368),"",'Ending Odometer'!M368)</f>
        <v/>
      </c>
      <c r="T368" s="48"/>
      <c r="U368" s="28" t="str">
        <f>IF(ISBLANK('Ending Odometer'!M368),"",(('Bus Inventory'!Q368-'Bus Inventory'!T368)/'Ending Odometer'!H368))</f>
        <v/>
      </c>
      <c r="V368" s="15"/>
      <c r="W368" s="84"/>
    </row>
    <row r="369" spans="1:23" ht="15" customHeight="1" x14ac:dyDescent="0.25">
      <c r="A369" s="65" t="str">
        <f>IF(ISBLANK('Ending Odometer'!A369),"",'Ending Odometer'!A369)</f>
        <v/>
      </c>
      <c r="B369" s="54"/>
      <c r="C369" s="59" t="str">
        <f>IF(ISBLANK('Ending Odometer'!C369),"",'Ending Odometer'!C369)</f>
        <v/>
      </c>
      <c r="D369" s="54"/>
      <c r="E369" s="96"/>
      <c r="F369" s="97"/>
      <c r="G369" s="97"/>
      <c r="H369" s="97"/>
      <c r="I369" s="97"/>
      <c r="J369" s="97"/>
      <c r="K369" s="97"/>
      <c r="L369" s="97"/>
      <c r="M369" s="98"/>
      <c r="N369" s="54"/>
      <c r="O369" s="96"/>
      <c r="P369" s="97"/>
      <c r="Q369" s="99"/>
      <c r="R369" s="54"/>
      <c r="S369" s="22" t="str">
        <f>IF(ISBLANK('Ending Odometer'!M369),"",'Ending Odometer'!M369)</f>
        <v/>
      </c>
      <c r="T369" s="48"/>
      <c r="U369" s="28" t="str">
        <f>IF(ISBLANK('Ending Odometer'!M369),"",(('Bus Inventory'!Q369-'Bus Inventory'!T369)/'Ending Odometer'!H369))</f>
        <v/>
      </c>
      <c r="V369" s="15"/>
      <c r="W369" s="84"/>
    </row>
    <row r="370" spans="1:23" ht="15" customHeight="1" x14ac:dyDescent="0.25">
      <c r="A370" s="65" t="str">
        <f>IF(ISBLANK('Ending Odometer'!A370),"",'Ending Odometer'!A370)</f>
        <v/>
      </c>
      <c r="B370" s="54"/>
      <c r="C370" s="59" t="str">
        <f>IF(ISBLANK('Ending Odometer'!C370),"",'Ending Odometer'!C370)</f>
        <v/>
      </c>
      <c r="D370" s="54"/>
      <c r="E370" s="96"/>
      <c r="F370" s="97"/>
      <c r="G370" s="97"/>
      <c r="H370" s="97"/>
      <c r="I370" s="97"/>
      <c r="J370" s="97"/>
      <c r="K370" s="97"/>
      <c r="L370" s="97"/>
      <c r="M370" s="98"/>
      <c r="N370" s="54"/>
      <c r="O370" s="96"/>
      <c r="P370" s="97"/>
      <c r="Q370" s="99"/>
      <c r="R370" s="54"/>
      <c r="S370" s="22" t="str">
        <f>IF(ISBLANK('Ending Odometer'!M370),"",'Ending Odometer'!M370)</f>
        <v/>
      </c>
      <c r="T370" s="48"/>
      <c r="U370" s="28" t="str">
        <f>IF(ISBLANK('Ending Odometer'!M370),"",(('Bus Inventory'!Q370-'Bus Inventory'!T370)/'Ending Odometer'!H370))</f>
        <v/>
      </c>
      <c r="V370" s="15"/>
      <c r="W370" s="84"/>
    </row>
    <row r="371" spans="1:23" ht="15" customHeight="1" x14ac:dyDescent="0.25">
      <c r="A371" s="65" t="str">
        <f>IF(ISBLANK('Ending Odometer'!A371),"",'Ending Odometer'!A371)</f>
        <v/>
      </c>
      <c r="B371" s="54"/>
      <c r="C371" s="59" t="str">
        <f>IF(ISBLANK('Ending Odometer'!C371),"",'Ending Odometer'!C371)</f>
        <v/>
      </c>
      <c r="D371" s="54"/>
      <c r="E371" s="96"/>
      <c r="F371" s="97"/>
      <c r="G371" s="97"/>
      <c r="H371" s="97"/>
      <c r="I371" s="97"/>
      <c r="J371" s="97"/>
      <c r="K371" s="97"/>
      <c r="L371" s="97"/>
      <c r="M371" s="98"/>
      <c r="N371" s="54"/>
      <c r="O371" s="96"/>
      <c r="P371" s="97"/>
      <c r="Q371" s="99"/>
      <c r="R371" s="54"/>
      <c r="S371" s="22" t="str">
        <f>IF(ISBLANK('Ending Odometer'!M371),"",'Ending Odometer'!M371)</f>
        <v/>
      </c>
      <c r="T371" s="48"/>
      <c r="U371" s="28" t="str">
        <f>IF(ISBLANK('Ending Odometer'!M371),"",(('Bus Inventory'!Q371-'Bus Inventory'!T371)/'Ending Odometer'!H371))</f>
        <v/>
      </c>
      <c r="V371" s="15"/>
      <c r="W371" s="84"/>
    </row>
    <row r="372" spans="1:23" ht="15" customHeight="1" x14ac:dyDescent="0.25">
      <c r="A372" s="65" t="str">
        <f>IF(ISBLANK('Ending Odometer'!A372),"",'Ending Odometer'!A372)</f>
        <v/>
      </c>
      <c r="B372" s="54"/>
      <c r="C372" s="59" t="str">
        <f>IF(ISBLANK('Ending Odometer'!C372),"",'Ending Odometer'!C372)</f>
        <v/>
      </c>
      <c r="D372" s="54"/>
      <c r="E372" s="96"/>
      <c r="F372" s="97"/>
      <c r="G372" s="97"/>
      <c r="H372" s="97"/>
      <c r="I372" s="97"/>
      <c r="J372" s="97"/>
      <c r="K372" s="97"/>
      <c r="L372" s="97"/>
      <c r="M372" s="98"/>
      <c r="N372" s="54"/>
      <c r="O372" s="96"/>
      <c r="P372" s="97"/>
      <c r="Q372" s="99"/>
      <c r="R372" s="54"/>
      <c r="S372" s="22" t="str">
        <f>IF(ISBLANK('Ending Odometer'!M372),"",'Ending Odometer'!M372)</f>
        <v/>
      </c>
      <c r="T372" s="48"/>
      <c r="U372" s="28" t="str">
        <f>IF(ISBLANK('Ending Odometer'!M372),"",(('Bus Inventory'!Q372-'Bus Inventory'!T372)/'Ending Odometer'!H372))</f>
        <v/>
      </c>
      <c r="V372" s="15"/>
      <c r="W372" s="84"/>
    </row>
    <row r="373" spans="1:23" ht="15" customHeight="1" x14ac:dyDescent="0.25">
      <c r="A373" s="65" t="str">
        <f>IF(ISBLANK('Ending Odometer'!A373),"",'Ending Odometer'!A373)</f>
        <v/>
      </c>
      <c r="B373" s="54"/>
      <c r="C373" s="59" t="str">
        <f>IF(ISBLANK('Ending Odometer'!C373),"",'Ending Odometer'!C373)</f>
        <v/>
      </c>
      <c r="D373" s="54"/>
      <c r="E373" s="96"/>
      <c r="F373" s="97"/>
      <c r="G373" s="97"/>
      <c r="H373" s="97"/>
      <c r="I373" s="97"/>
      <c r="J373" s="97"/>
      <c r="K373" s="97"/>
      <c r="L373" s="97"/>
      <c r="M373" s="98"/>
      <c r="N373" s="54"/>
      <c r="O373" s="96"/>
      <c r="P373" s="97"/>
      <c r="Q373" s="99"/>
      <c r="R373" s="54"/>
      <c r="S373" s="22" t="str">
        <f>IF(ISBLANK('Ending Odometer'!M373),"",'Ending Odometer'!M373)</f>
        <v/>
      </c>
      <c r="T373" s="48"/>
      <c r="U373" s="28" t="str">
        <f>IF(ISBLANK('Ending Odometer'!M373),"",(('Bus Inventory'!Q373-'Bus Inventory'!T373)/'Ending Odometer'!H373))</f>
        <v/>
      </c>
      <c r="V373" s="15"/>
      <c r="W373" s="84"/>
    </row>
    <row r="374" spans="1:23" ht="15" customHeight="1" x14ac:dyDescent="0.25">
      <c r="A374" s="65" t="str">
        <f>IF(ISBLANK('Ending Odometer'!A374),"",'Ending Odometer'!A374)</f>
        <v/>
      </c>
      <c r="B374" s="54"/>
      <c r="C374" s="59" t="str">
        <f>IF(ISBLANK('Ending Odometer'!C374),"",'Ending Odometer'!C374)</f>
        <v/>
      </c>
      <c r="D374" s="54"/>
      <c r="E374" s="96"/>
      <c r="F374" s="97"/>
      <c r="G374" s="97"/>
      <c r="H374" s="97"/>
      <c r="I374" s="97"/>
      <c r="J374" s="97"/>
      <c r="K374" s="97"/>
      <c r="L374" s="97"/>
      <c r="M374" s="98"/>
      <c r="N374" s="54"/>
      <c r="O374" s="96"/>
      <c r="P374" s="97"/>
      <c r="Q374" s="99"/>
      <c r="R374" s="54"/>
      <c r="S374" s="22" t="str">
        <f>IF(ISBLANK('Ending Odometer'!M374),"",'Ending Odometer'!M374)</f>
        <v/>
      </c>
      <c r="T374" s="48"/>
      <c r="U374" s="28" t="str">
        <f>IF(ISBLANK('Ending Odometer'!M374),"",(('Bus Inventory'!Q374-'Bus Inventory'!T374)/'Ending Odometer'!H374))</f>
        <v/>
      </c>
      <c r="V374" s="15"/>
      <c r="W374" s="84"/>
    </row>
    <row r="375" spans="1:23" ht="15" customHeight="1" x14ac:dyDescent="0.25">
      <c r="A375" s="65" t="str">
        <f>IF(ISBLANK('Ending Odometer'!A375),"",'Ending Odometer'!A375)</f>
        <v/>
      </c>
      <c r="B375" s="54"/>
      <c r="C375" s="59" t="str">
        <f>IF(ISBLANK('Ending Odometer'!C375),"",'Ending Odometer'!C375)</f>
        <v/>
      </c>
      <c r="D375" s="54"/>
      <c r="E375" s="96"/>
      <c r="F375" s="97"/>
      <c r="G375" s="97"/>
      <c r="H375" s="97"/>
      <c r="I375" s="97"/>
      <c r="J375" s="97"/>
      <c r="K375" s="97"/>
      <c r="L375" s="97"/>
      <c r="M375" s="98"/>
      <c r="N375" s="54"/>
      <c r="O375" s="96"/>
      <c r="P375" s="97"/>
      <c r="Q375" s="99"/>
      <c r="R375" s="54"/>
      <c r="S375" s="22" t="str">
        <f>IF(ISBLANK('Ending Odometer'!M375),"",'Ending Odometer'!M375)</f>
        <v/>
      </c>
      <c r="T375" s="48"/>
      <c r="U375" s="28" t="str">
        <f>IF(ISBLANK('Ending Odometer'!M375),"",(('Bus Inventory'!Q375-'Bus Inventory'!T375)/'Ending Odometer'!H375))</f>
        <v/>
      </c>
      <c r="V375" s="15"/>
      <c r="W375" s="84"/>
    </row>
    <row r="376" spans="1:23" ht="15" customHeight="1" x14ac:dyDescent="0.25">
      <c r="A376" s="65" t="str">
        <f>IF(ISBLANK('Ending Odometer'!A376),"",'Ending Odometer'!A376)</f>
        <v/>
      </c>
      <c r="B376" s="54"/>
      <c r="C376" s="59" t="str">
        <f>IF(ISBLANK('Ending Odometer'!C376),"",'Ending Odometer'!C376)</f>
        <v/>
      </c>
      <c r="D376" s="54"/>
      <c r="E376" s="96"/>
      <c r="F376" s="97"/>
      <c r="G376" s="97"/>
      <c r="H376" s="97"/>
      <c r="I376" s="97"/>
      <c r="J376" s="97"/>
      <c r="K376" s="97"/>
      <c r="L376" s="97"/>
      <c r="M376" s="98"/>
      <c r="N376" s="54"/>
      <c r="O376" s="96"/>
      <c r="P376" s="97"/>
      <c r="Q376" s="99"/>
      <c r="R376" s="54"/>
      <c r="S376" s="22" t="str">
        <f>IF(ISBLANK('Ending Odometer'!M376),"",'Ending Odometer'!M376)</f>
        <v/>
      </c>
      <c r="T376" s="48"/>
      <c r="U376" s="28" t="str">
        <f>IF(ISBLANK('Ending Odometer'!M376),"",(('Bus Inventory'!Q376-'Bus Inventory'!T376)/'Ending Odometer'!H376))</f>
        <v/>
      </c>
      <c r="V376" s="15"/>
      <c r="W376" s="84"/>
    </row>
    <row r="377" spans="1:23" ht="15" customHeight="1" x14ac:dyDescent="0.25">
      <c r="A377" s="65" t="str">
        <f>IF(ISBLANK('Ending Odometer'!A377),"",'Ending Odometer'!A377)</f>
        <v/>
      </c>
      <c r="B377" s="54"/>
      <c r="C377" s="59" t="str">
        <f>IF(ISBLANK('Ending Odometer'!C377),"",'Ending Odometer'!C377)</f>
        <v/>
      </c>
      <c r="D377" s="54"/>
      <c r="E377" s="96"/>
      <c r="F377" s="97"/>
      <c r="G377" s="97"/>
      <c r="H377" s="97"/>
      <c r="I377" s="97"/>
      <c r="J377" s="97"/>
      <c r="K377" s="97"/>
      <c r="L377" s="97"/>
      <c r="M377" s="98"/>
      <c r="N377" s="54"/>
      <c r="O377" s="96"/>
      <c r="P377" s="97"/>
      <c r="Q377" s="99"/>
      <c r="R377" s="54"/>
      <c r="S377" s="22" t="str">
        <f>IF(ISBLANK('Ending Odometer'!M377),"",'Ending Odometer'!M377)</f>
        <v/>
      </c>
      <c r="T377" s="48"/>
      <c r="U377" s="28" t="str">
        <f>IF(ISBLANK('Ending Odometer'!M377),"",(('Bus Inventory'!Q377-'Bus Inventory'!T377)/'Ending Odometer'!H377))</f>
        <v/>
      </c>
      <c r="V377" s="15"/>
      <c r="W377" s="84"/>
    </row>
    <row r="378" spans="1:23" ht="15" customHeight="1" x14ac:dyDescent="0.25">
      <c r="A378" s="65" t="str">
        <f>IF(ISBLANK('Ending Odometer'!A378),"",'Ending Odometer'!A378)</f>
        <v/>
      </c>
      <c r="B378" s="54"/>
      <c r="C378" s="59" t="str">
        <f>IF(ISBLANK('Ending Odometer'!C378),"",'Ending Odometer'!C378)</f>
        <v/>
      </c>
      <c r="D378" s="54"/>
      <c r="E378" s="96"/>
      <c r="F378" s="97"/>
      <c r="G378" s="97"/>
      <c r="H378" s="97"/>
      <c r="I378" s="97"/>
      <c r="J378" s="97"/>
      <c r="K378" s="97"/>
      <c r="L378" s="97"/>
      <c r="M378" s="98"/>
      <c r="N378" s="54"/>
      <c r="O378" s="96"/>
      <c r="P378" s="97"/>
      <c r="Q378" s="99"/>
      <c r="R378" s="54"/>
      <c r="S378" s="22" t="str">
        <f>IF(ISBLANK('Ending Odometer'!M378),"",'Ending Odometer'!M378)</f>
        <v/>
      </c>
      <c r="T378" s="48"/>
      <c r="U378" s="28" t="str">
        <f>IF(ISBLANK('Ending Odometer'!M378),"",(('Bus Inventory'!Q378-'Bus Inventory'!T378)/'Ending Odometer'!H378))</f>
        <v/>
      </c>
      <c r="V378" s="15"/>
      <c r="W378" s="84"/>
    </row>
    <row r="379" spans="1:23" ht="15" customHeight="1" x14ac:dyDescent="0.25">
      <c r="A379" s="65" t="str">
        <f>IF(ISBLANK('Ending Odometer'!A379),"",'Ending Odometer'!A379)</f>
        <v/>
      </c>
      <c r="B379" s="54"/>
      <c r="C379" s="59" t="str">
        <f>IF(ISBLANK('Ending Odometer'!C379),"",'Ending Odometer'!C379)</f>
        <v/>
      </c>
      <c r="D379" s="54"/>
      <c r="E379" s="96"/>
      <c r="F379" s="97"/>
      <c r="G379" s="97"/>
      <c r="H379" s="97"/>
      <c r="I379" s="97"/>
      <c r="J379" s="97"/>
      <c r="K379" s="97"/>
      <c r="L379" s="97"/>
      <c r="M379" s="98"/>
      <c r="N379" s="54"/>
      <c r="O379" s="96"/>
      <c r="P379" s="97"/>
      <c r="Q379" s="99"/>
      <c r="R379" s="54"/>
      <c r="S379" s="22" t="str">
        <f>IF(ISBLANK('Ending Odometer'!M379),"",'Ending Odometer'!M379)</f>
        <v/>
      </c>
      <c r="T379" s="48"/>
      <c r="U379" s="28" t="str">
        <f>IF(ISBLANK('Ending Odometer'!M379),"",(('Bus Inventory'!Q379-'Bus Inventory'!T379)/'Ending Odometer'!H379))</f>
        <v/>
      </c>
      <c r="V379" s="15"/>
      <c r="W379" s="84"/>
    </row>
    <row r="380" spans="1:23" ht="15" customHeight="1" x14ac:dyDescent="0.25">
      <c r="A380" s="65" t="str">
        <f>IF(ISBLANK('Ending Odometer'!A380),"",'Ending Odometer'!A380)</f>
        <v/>
      </c>
      <c r="B380" s="54"/>
      <c r="C380" s="59" t="str">
        <f>IF(ISBLANK('Ending Odometer'!C380),"",'Ending Odometer'!C380)</f>
        <v/>
      </c>
      <c r="D380" s="54"/>
      <c r="E380" s="96"/>
      <c r="F380" s="97"/>
      <c r="G380" s="97"/>
      <c r="H380" s="97"/>
      <c r="I380" s="97"/>
      <c r="J380" s="97"/>
      <c r="K380" s="97"/>
      <c r="L380" s="97"/>
      <c r="M380" s="98"/>
      <c r="N380" s="54"/>
      <c r="O380" s="96"/>
      <c r="P380" s="97"/>
      <c r="Q380" s="99"/>
      <c r="R380" s="54"/>
      <c r="S380" s="22" t="str">
        <f>IF(ISBLANK('Ending Odometer'!M380),"",'Ending Odometer'!M380)</f>
        <v/>
      </c>
      <c r="T380" s="48"/>
      <c r="U380" s="28" t="str">
        <f>IF(ISBLANK('Ending Odometer'!M380),"",(('Bus Inventory'!Q380-'Bus Inventory'!T380)/'Ending Odometer'!H380))</f>
        <v/>
      </c>
      <c r="V380" s="15"/>
      <c r="W380" s="84"/>
    </row>
    <row r="381" spans="1:23" ht="15" customHeight="1" x14ac:dyDescent="0.25">
      <c r="A381" s="65" t="str">
        <f>IF(ISBLANK('Ending Odometer'!A381),"",'Ending Odometer'!A381)</f>
        <v/>
      </c>
      <c r="B381" s="54"/>
      <c r="C381" s="59" t="str">
        <f>IF(ISBLANK('Ending Odometer'!C381),"",'Ending Odometer'!C381)</f>
        <v/>
      </c>
      <c r="D381" s="54"/>
      <c r="E381" s="96"/>
      <c r="F381" s="97"/>
      <c r="G381" s="97"/>
      <c r="H381" s="97"/>
      <c r="I381" s="97"/>
      <c r="J381" s="97"/>
      <c r="K381" s="97"/>
      <c r="L381" s="97"/>
      <c r="M381" s="98"/>
      <c r="N381" s="54"/>
      <c r="O381" s="96"/>
      <c r="P381" s="97"/>
      <c r="Q381" s="99"/>
      <c r="R381" s="54"/>
      <c r="S381" s="22" t="str">
        <f>IF(ISBLANK('Ending Odometer'!M381),"",'Ending Odometer'!M381)</f>
        <v/>
      </c>
      <c r="T381" s="48"/>
      <c r="U381" s="28" t="str">
        <f>IF(ISBLANK('Ending Odometer'!M381),"",(('Bus Inventory'!Q381-'Bus Inventory'!T381)/'Ending Odometer'!H381))</f>
        <v/>
      </c>
      <c r="V381" s="15"/>
      <c r="W381" s="84"/>
    </row>
    <row r="382" spans="1:23" ht="15" customHeight="1" x14ac:dyDescent="0.25">
      <c r="A382" s="65" t="str">
        <f>IF(ISBLANK('Ending Odometer'!A382),"",'Ending Odometer'!A382)</f>
        <v/>
      </c>
      <c r="B382" s="54"/>
      <c r="C382" s="59" t="str">
        <f>IF(ISBLANK('Ending Odometer'!C382),"",'Ending Odometer'!C382)</f>
        <v/>
      </c>
      <c r="D382" s="54"/>
      <c r="E382" s="96"/>
      <c r="F382" s="97"/>
      <c r="G382" s="97"/>
      <c r="H382" s="97"/>
      <c r="I382" s="97"/>
      <c r="J382" s="97"/>
      <c r="K382" s="97"/>
      <c r="L382" s="97"/>
      <c r="M382" s="98"/>
      <c r="N382" s="54"/>
      <c r="O382" s="96"/>
      <c r="P382" s="97"/>
      <c r="Q382" s="99"/>
      <c r="R382" s="54"/>
      <c r="S382" s="22" t="str">
        <f>IF(ISBLANK('Ending Odometer'!M382),"",'Ending Odometer'!M382)</f>
        <v/>
      </c>
      <c r="T382" s="48"/>
      <c r="U382" s="28" t="str">
        <f>IF(ISBLANK('Ending Odometer'!M382),"",(('Bus Inventory'!Q382-'Bus Inventory'!T382)/'Ending Odometer'!H382))</f>
        <v/>
      </c>
      <c r="V382" s="15"/>
      <c r="W382" s="84"/>
    </row>
    <row r="383" spans="1:23" ht="15" customHeight="1" x14ac:dyDescent="0.25">
      <c r="A383" s="65" t="str">
        <f>IF(ISBLANK('Ending Odometer'!A383),"",'Ending Odometer'!A383)</f>
        <v/>
      </c>
      <c r="B383" s="54"/>
      <c r="C383" s="59" t="str">
        <f>IF(ISBLANK('Ending Odometer'!C383),"",'Ending Odometer'!C383)</f>
        <v/>
      </c>
      <c r="D383" s="54"/>
      <c r="E383" s="96"/>
      <c r="F383" s="97"/>
      <c r="G383" s="97"/>
      <c r="H383" s="97"/>
      <c r="I383" s="97"/>
      <c r="J383" s="97"/>
      <c r="K383" s="97"/>
      <c r="L383" s="97"/>
      <c r="M383" s="98"/>
      <c r="N383" s="54"/>
      <c r="O383" s="96"/>
      <c r="P383" s="97"/>
      <c r="Q383" s="99"/>
      <c r="R383" s="54"/>
      <c r="S383" s="22" t="str">
        <f>IF(ISBLANK('Ending Odometer'!M383),"",'Ending Odometer'!M383)</f>
        <v/>
      </c>
      <c r="T383" s="48"/>
      <c r="U383" s="28" t="str">
        <f>IF(ISBLANK('Ending Odometer'!M383),"",(('Bus Inventory'!Q383-'Bus Inventory'!T383)/'Ending Odometer'!H383))</f>
        <v/>
      </c>
      <c r="V383" s="15"/>
      <c r="W383" s="84"/>
    </row>
    <row r="384" spans="1:23" ht="15" customHeight="1" x14ac:dyDescent="0.25">
      <c r="A384" s="65" t="str">
        <f>IF(ISBLANK('Ending Odometer'!A384),"",'Ending Odometer'!A384)</f>
        <v/>
      </c>
      <c r="B384" s="54"/>
      <c r="C384" s="59" t="str">
        <f>IF(ISBLANK('Ending Odometer'!C384),"",'Ending Odometer'!C384)</f>
        <v/>
      </c>
      <c r="D384" s="54"/>
      <c r="E384" s="96"/>
      <c r="F384" s="97"/>
      <c r="G384" s="97"/>
      <c r="H384" s="97"/>
      <c r="I384" s="97"/>
      <c r="J384" s="97"/>
      <c r="K384" s="97"/>
      <c r="L384" s="97"/>
      <c r="M384" s="98"/>
      <c r="N384" s="54"/>
      <c r="O384" s="96"/>
      <c r="P384" s="97"/>
      <c r="Q384" s="99"/>
      <c r="R384" s="54"/>
      <c r="S384" s="22" t="str">
        <f>IF(ISBLANK('Ending Odometer'!M384),"",'Ending Odometer'!M384)</f>
        <v/>
      </c>
      <c r="T384" s="48"/>
      <c r="U384" s="28" t="str">
        <f>IF(ISBLANK('Ending Odometer'!M384),"",(('Bus Inventory'!Q384-'Bus Inventory'!T384)/'Ending Odometer'!H384))</f>
        <v/>
      </c>
      <c r="V384" s="15"/>
      <c r="W384" s="84"/>
    </row>
    <row r="385" spans="1:23" ht="15" customHeight="1" x14ac:dyDescent="0.25">
      <c r="A385" s="65" t="str">
        <f>IF(ISBLANK('Ending Odometer'!A385),"",'Ending Odometer'!A385)</f>
        <v/>
      </c>
      <c r="B385" s="54"/>
      <c r="C385" s="59" t="str">
        <f>IF(ISBLANK('Ending Odometer'!C385),"",'Ending Odometer'!C385)</f>
        <v/>
      </c>
      <c r="D385" s="54"/>
      <c r="E385" s="96"/>
      <c r="F385" s="97"/>
      <c r="G385" s="97"/>
      <c r="H385" s="97"/>
      <c r="I385" s="97"/>
      <c r="J385" s="97"/>
      <c r="K385" s="97"/>
      <c r="L385" s="97"/>
      <c r="M385" s="98"/>
      <c r="N385" s="54"/>
      <c r="O385" s="96"/>
      <c r="P385" s="97"/>
      <c r="Q385" s="99"/>
      <c r="R385" s="54"/>
      <c r="S385" s="22" t="str">
        <f>IF(ISBLANK('Ending Odometer'!M385),"",'Ending Odometer'!M385)</f>
        <v/>
      </c>
      <c r="T385" s="48"/>
      <c r="U385" s="28" t="str">
        <f>IF(ISBLANK('Ending Odometer'!M385),"",(('Bus Inventory'!Q385-'Bus Inventory'!T385)/'Ending Odometer'!H385))</f>
        <v/>
      </c>
      <c r="V385" s="15"/>
      <c r="W385" s="84"/>
    </row>
    <row r="386" spans="1:23" ht="15" customHeight="1" x14ac:dyDescent="0.25">
      <c r="A386" s="65" t="str">
        <f>IF(ISBLANK('Ending Odometer'!A386),"",'Ending Odometer'!A386)</f>
        <v/>
      </c>
      <c r="B386" s="54"/>
      <c r="C386" s="59" t="str">
        <f>IF(ISBLANK('Ending Odometer'!C386),"",'Ending Odometer'!C386)</f>
        <v/>
      </c>
      <c r="D386" s="54"/>
      <c r="E386" s="96"/>
      <c r="F386" s="97"/>
      <c r="G386" s="97"/>
      <c r="H386" s="97"/>
      <c r="I386" s="97"/>
      <c r="J386" s="97"/>
      <c r="K386" s="97"/>
      <c r="L386" s="97"/>
      <c r="M386" s="98"/>
      <c r="N386" s="54"/>
      <c r="O386" s="96"/>
      <c r="P386" s="97"/>
      <c r="Q386" s="99"/>
      <c r="R386" s="54"/>
      <c r="S386" s="22" t="str">
        <f>IF(ISBLANK('Ending Odometer'!M386),"",'Ending Odometer'!M386)</f>
        <v/>
      </c>
      <c r="T386" s="48"/>
      <c r="U386" s="28" t="str">
        <f>IF(ISBLANK('Ending Odometer'!M386),"",(('Bus Inventory'!Q386-'Bus Inventory'!T386)/'Ending Odometer'!H386))</f>
        <v/>
      </c>
      <c r="V386" s="15"/>
      <c r="W386" s="84"/>
    </row>
    <row r="387" spans="1:23" ht="15" customHeight="1" x14ac:dyDescent="0.25">
      <c r="A387" s="65" t="str">
        <f>IF(ISBLANK('Ending Odometer'!A387),"",'Ending Odometer'!A387)</f>
        <v/>
      </c>
      <c r="B387" s="54"/>
      <c r="C387" s="59" t="str">
        <f>IF(ISBLANK('Ending Odometer'!C387),"",'Ending Odometer'!C387)</f>
        <v/>
      </c>
      <c r="D387" s="54"/>
      <c r="E387" s="96"/>
      <c r="F387" s="97"/>
      <c r="G387" s="97"/>
      <c r="H387" s="97"/>
      <c r="I387" s="97"/>
      <c r="J387" s="97"/>
      <c r="K387" s="97"/>
      <c r="L387" s="97"/>
      <c r="M387" s="98"/>
      <c r="N387" s="54"/>
      <c r="O387" s="96"/>
      <c r="P387" s="97"/>
      <c r="Q387" s="99"/>
      <c r="R387" s="54"/>
      <c r="S387" s="22" t="str">
        <f>IF(ISBLANK('Ending Odometer'!M387),"",'Ending Odometer'!M387)</f>
        <v/>
      </c>
      <c r="T387" s="48"/>
      <c r="U387" s="28" t="str">
        <f>IF(ISBLANK('Ending Odometer'!M387),"",(('Bus Inventory'!Q387-'Bus Inventory'!T387)/'Ending Odometer'!H387))</f>
        <v/>
      </c>
      <c r="V387" s="15"/>
      <c r="W387" s="84"/>
    </row>
    <row r="388" spans="1:23" ht="15" customHeight="1" x14ac:dyDescent="0.25">
      <c r="A388" s="65" t="str">
        <f>IF(ISBLANK('Ending Odometer'!A388),"",'Ending Odometer'!A388)</f>
        <v/>
      </c>
      <c r="B388" s="54"/>
      <c r="C388" s="59" t="str">
        <f>IF(ISBLANK('Ending Odometer'!C388),"",'Ending Odometer'!C388)</f>
        <v/>
      </c>
      <c r="D388" s="54"/>
      <c r="E388" s="96"/>
      <c r="F388" s="97"/>
      <c r="G388" s="97"/>
      <c r="H388" s="97"/>
      <c r="I388" s="97"/>
      <c r="J388" s="97"/>
      <c r="K388" s="97"/>
      <c r="L388" s="97"/>
      <c r="M388" s="98"/>
      <c r="N388" s="54"/>
      <c r="O388" s="96"/>
      <c r="P388" s="97"/>
      <c r="Q388" s="99"/>
      <c r="R388" s="54"/>
      <c r="S388" s="22" t="str">
        <f>IF(ISBLANK('Ending Odometer'!M388),"",'Ending Odometer'!M388)</f>
        <v/>
      </c>
      <c r="T388" s="48"/>
      <c r="U388" s="28" t="str">
        <f>IF(ISBLANK('Ending Odometer'!M388),"",(('Bus Inventory'!Q388-'Bus Inventory'!T388)/'Ending Odometer'!H388))</f>
        <v/>
      </c>
      <c r="V388" s="15"/>
      <c r="W388" s="84"/>
    </row>
    <row r="389" spans="1:23" ht="15" customHeight="1" x14ac:dyDescent="0.25">
      <c r="A389" s="65" t="str">
        <f>IF(ISBLANK('Ending Odometer'!A389),"",'Ending Odometer'!A389)</f>
        <v/>
      </c>
      <c r="B389" s="54"/>
      <c r="C389" s="59" t="str">
        <f>IF(ISBLANK('Ending Odometer'!C389),"",'Ending Odometer'!C389)</f>
        <v/>
      </c>
      <c r="D389" s="54"/>
      <c r="E389" s="96"/>
      <c r="F389" s="97"/>
      <c r="G389" s="97"/>
      <c r="H389" s="97"/>
      <c r="I389" s="97"/>
      <c r="J389" s="97"/>
      <c r="K389" s="97"/>
      <c r="L389" s="97"/>
      <c r="M389" s="98"/>
      <c r="N389" s="54"/>
      <c r="O389" s="96"/>
      <c r="P389" s="97"/>
      <c r="Q389" s="99"/>
      <c r="R389" s="54"/>
      <c r="S389" s="22" t="str">
        <f>IF(ISBLANK('Ending Odometer'!M389),"",'Ending Odometer'!M389)</f>
        <v/>
      </c>
      <c r="T389" s="48"/>
      <c r="U389" s="28" t="str">
        <f>IF(ISBLANK('Ending Odometer'!M389),"",(('Bus Inventory'!Q389-'Bus Inventory'!T389)/'Ending Odometer'!H389))</f>
        <v/>
      </c>
      <c r="V389" s="15"/>
      <c r="W389" s="84"/>
    </row>
    <row r="390" spans="1:23" ht="15" customHeight="1" x14ac:dyDescent="0.25">
      <c r="A390" s="65" t="str">
        <f>IF(ISBLANK('Ending Odometer'!A390),"",'Ending Odometer'!A390)</f>
        <v/>
      </c>
      <c r="B390" s="54"/>
      <c r="C390" s="59" t="str">
        <f>IF(ISBLANK('Ending Odometer'!C390),"",'Ending Odometer'!C390)</f>
        <v/>
      </c>
      <c r="D390" s="54"/>
      <c r="E390" s="96"/>
      <c r="F390" s="97"/>
      <c r="G390" s="97"/>
      <c r="H390" s="97"/>
      <c r="I390" s="97"/>
      <c r="J390" s="97"/>
      <c r="K390" s="97"/>
      <c r="L390" s="97"/>
      <c r="M390" s="98"/>
      <c r="N390" s="54"/>
      <c r="O390" s="96"/>
      <c r="P390" s="97"/>
      <c r="Q390" s="99"/>
      <c r="R390" s="54"/>
      <c r="S390" s="22" t="str">
        <f>IF(ISBLANK('Ending Odometer'!M390),"",'Ending Odometer'!M390)</f>
        <v/>
      </c>
      <c r="T390" s="48"/>
      <c r="U390" s="28" t="str">
        <f>IF(ISBLANK('Ending Odometer'!M390),"",(('Bus Inventory'!Q390-'Bus Inventory'!T390)/'Ending Odometer'!H390))</f>
        <v/>
      </c>
      <c r="V390" s="15"/>
      <c r="W390" s="84"/>
    </row>
    <row r="391" spans="1:23" ht="15" customHeight="1" x14ac:dyDescent="0.25">
      <c r="A391" s="65" t="str">
        <f>IF(ISBLANK('Ending Odometer'!A391),"",'Ending Odometer'!A391)</f>
        <v/>
      </c>
      <c r="B391" s="54"/>
      <c r="C391" s="59" t="str">
        <f>IF(ISBLANK('Ending Odometer'!C391),"",'Ending Odometer'!C391)</f>
        <v/>
      </c>
      <c r="D391" s="54"/>
      <c r="E391" s="96"/>
      <c r="F391" s="97"/>
      <c r="G391" s="97"/>
      <c r="H391" s="97"/>
      <c r="I391" s="97"/>
      <c r="J391" s="97"/>
      <c r="K391" s="97"/>
      <c r="L391" s="97"/>
      <c r="M391" s="98"/>
      <c r="N391" s="54"/>
      <c r="O391" s="96"/>
      <c r="P391" s="97"/>
      <c r="Q391" s="99"/>
      <c r="R391" s="54"/>
      <c r="S391" s="22" t="str">
        <f>IF(ISBLANK('Ending Odometer'!M391),"",'Ending Odometer'!M391)</f>
        <v/>
      </c>
      <c r="T391" s="48"/>
      <c r="U391" s="28" t="str">
        <f>IF(ISBLANK('Ending Odometer'!M391),"",(('Bus Inventory'!Q391-'Bus Inventory'!T391)/'Ending Odometer'!H391))</f>
        <v/>
      </c>
      <c r="V391" s="15"/>
      <c r="W391" s="84"/>
    </row>
    <row r="392" spans="1:23" ht="15" customHeight="1" x14ac:dyDescent="0.25">
      <c r="A392" s="65" t="str">
        <f>IF(ISBLANK('Ending Odometer'!A392),"",'Ending Odometer'!A392)</f>
        <v/>
      </c>
      <c r="B392" s="54"/>
      <c r="C392" s="59" t="str">
        <f>IF(ISBLANK('Ending Odometer'!C392),"",'Ending Odometer'!C392)</f>
        <v/>
      </c>
      <c r="D392" s="54"/>
      <c r="E392" s="96"/>
      <c r="F392" s="97"/>
      <c r="G392" s="97"/>
      <c r="H392" s="97"/>
      <c r="I392" s="97"/>
      <c r="J392" s="97"/>
      <c r="K392" s="97"/>
      <c r="L392" s="97"/>
      <c r="M392" s="98"/>
      <c r="N392" s="54"/>
      <c r="O392" s="96"/>
      <c r="P392" s="97"/>
      <c r="Q392" s="99"/>
      <c r="R392" s="54"/>
      <c r="S392" s="22" t="str">
        <f>IF(ISBLANK('Ending Odometer'!M392),"",'Ending Odometer'!M392)</f>
        <v/>
      </c>
      <c r="T392" s="48"/>
      <c r="U392" s="28" t="str">
        <f>IF(ISBLANK('Ending Odometer'!M392),"",(('Bus Inventory'!Q392-'Bus Inventory'!T392)/'Ending Odometer'!H392))</f>
        <v/>
      </c>
      <c r="V392" s="15"/>
      <c r="W392" s="84"/>
    </row>
    <row r="393" spans="1:23" ht="15" customHeight="1" x14ac:dyDescent="0.25">
      <c r="A393" s="65" t="str">
        <f>IF(ISBLANK('Ending Odometer'!A393),"",'Ending Odometer'!A393)</f>
        <v/>
      </c>
      <c r="B393" s="54"/>
      <c r="C393" s="59" t="str">
        <f>IF(ISBLANK('Ending Odometer'!C393),"",'Ending Odometer'!C393)</f>
        <v/>
      </c>
      <c r="D393" s="54"/>
      <c r="E393" s="96"/>
      <c r="F393" s="97"/>
      <c r="G393" s="97"/>
      <c r="H393" s="97"/>
      <c r="I393" s="97"/>
      <c r="J393" s="97"/>
      <c r="K393" s="97"/>
      <c r="L393" s="97"/>
      <c r="M393" s="98"/>
      <c r="N393" s="54"/>
      <c r="O393" s="96"/>
      <c r="P393" s="97"/>
      <c r="Q393" s="99"/>
      <c r="R393" s="54"/>
      <c r="S393" s="22" t="str">
        <f>IF(ISBLANK('Ending Odometer'!M393),"",'Ending Odometer'!M393)</f>
        <v/>
      </c>
      <c r="T393" s="48"/>
      <c r="U393" s="28" t="str">
        <f>IF(ISBLANK('Ending Odometer'!M393),"",(('Bus Inventory'!Q393-'Bus Inventory'!T393)/'Ending Odometer'!H393))</f>
        <v/>
      </c>
      <c r="V393" s="15"/>
      <c r="W393" s="84"/>
    </row>
    <row r="394" spans="1:23" ht="15" customHeight="1" x14ac:dyDescent="0.25">
      <c r="A394" s="65" t="str">
        <f>IF(ISBLANK('Ending Odometer'!A394),"",'Ending Odometer'!A394)</f>
        <v/>
      </c>
      <c r="B394" s="54"/>
      <c r="C394" s="59" t="str">
        <f>IF(ISBLANK('Ending Odometer'!C394),"",'Ending Odometer'!C394)</f>
        <v/>
      </c>
      <c r="D394" s="54"/>
      <c r="E394" s="96"/>
      <c r="F394" s="97"/>
      <c r="G394" s="97"/>
      <c r="H394" s="97"/>
      <c r="I394" s="97"/>
      <c r="J394" s="97"/>
      <c r="K394" s="97"/>
      <c r="L394" s="97"/>
      <c r="M394" s="98"/>
      <c r="N394" s="54"/>
      <c r="O394" s="96"/>
      <c r="P394" s="97"/>
      <c r="Q394" s="99"/>
      <c r="R394" s="54"/>
      <c r="S394" s="22" t="str">
        <f>IF(ISBLANK('Ending Odometer'!M394),"",'Ending Odometer'!M394)</f>
        <v/>
      </c>
      <c r="T394" s="48"/>
      <c r="U394" s="28" t="str">
        <f>IF(ISBLANK('Ending Odometer'!M394),"",(('Bus Inventory'!Q394-'Bus Inventory'!T394)/'Ending Odometer'!H394))</f>
        <v/>
      </c>
      <c r="V394" s="15"/>
      <c r="W394" s="84"/>
    </row>
    <row r="395" spans="1:23" ht="15" customHeight="1" x14ac:dyDescent="0.25">
      <c r="A395" s="65" t="str">
        <f>IF(ISBLANK('Ending Odometer'!A395),"",'Ending Odometer'!A395)</f>
        <v/>
      </c>
      <c r="B395" s="54"/>
      <c r="C395" s="59" t="str">
        <f>IF(ISBLANK('Ending Odometer'!C395),"",'Ending Odometer'!C395)</f>
        <v/>
      </c>
      <c r="D395" s="54"/>
      <c r="E395" s="96"/>
      <c r="F395" s="97"/>
      <c r="G395" s="97"/>
      <c r="H395" s="97"/>
      <c r="I395" s="97"/>
      <c r="J395" s="97"/>
      <c r="K395" s="97"/>
      <c r="L395" s="97"/>
      <c r="M395" s="98"/>
      <c r="N395" s="54"/>
      <c r="O395" s="96"/>
      <c r="P395" s="97"/>
      <c r="Q395" s="99"/>
      <c r="R395" s="54"/>
      <c r="S395" s="22" t="str">
        <f>IF(ISBLANK('Ending Odometer'!M395),"",'Ending Odometer'!M395)</f>
        <v/>
      </c>
      <c r="T395" s="48"/>
      <c r="U395" s="28" t="str">
        <f>IF(ISBLANK('Ending Odometer'!M395),"",(('Bus Inventory'!Q395-'Bus Inventory'!T395)/'Ending Odometer'!H395))</f>
        <v/>
      </c>
      <c r="V395" s="15"/>
      <c r="W395" s="84"/>
    </row>
    <row r="396" spans="1:23" ht="15" customHeight="1" x14ac:dyDescent="0.25">
      <c r="A396" s="65" t="str">
        <f>IF(ISBLANK('Ending Odometer'!A396),"",'Ending Odometer'!A396)</f>
        <v/>
      </c>
      <c r="B396" s="54"/>
      <c r="C396" s="59" t="str">
        <f>IF(ISBLANK('Ending Odometer'!C396),"",'Ending Odometer'!C396)</f>
        <v/>
      </c>
      <c r="D396" s="54"/>
      <c r="E396" s="96"/>
      <c r="F396" s="97"/>
      <c r="G396" s="97"/>
      <c r="H396" s="97"/>
      <c r="I396" s="97"/>
      <c r="J396" s="97"/>
      <c r="K396" s="97"/>
      <c r="L396" s="97"/>
      <c r="M396" s="98"/>
      <c r="N396" s="54"/>
      <c r="O396" s="96"/>
      <c r="P396" s="97"/>
      <c r="Q396" s="99"/>
      <c r="R396" s="54"/>
      <c r="S396" s="22" t="str">
        <f>IF(ISBLANK('Ending Odometer'!M396),"",'Ending Odometer'!M396)</f>
        <v/>
      </c>
      <c r="T396" s="48"/>
      <c r="U396" s="28" t="str">
        <f>IF(ISBLANK('Ending Odometer'!M396),"",(('Bus Inventory'!Q396-'Bus Inventory'!T396)/'Ending Odometer'!H396))</f>
        <v/>
      </c>
      <c r="V396" s="15"/>
      <c r="W396" s="84"/>
    </row>
    <row r="397" spans="1:23" ht="15" customHeight="1" x14ac:dyDescent="0.25">
      <c r="A397" s="65" t="str">
        <f>IF(ISBLANK('Ending Odometer'!A397),"",'Ending Odometer'!A397)</f>
        <v/>
      </c>
      <c r="B397" s="54"/>
      <c r="C397" s="59" t="str">
        <f>IF(ISBLANK('Ending Odometer'!C397),"",'Ending Odometer'!C397)</f>
        <v/>
      </c>
      <c r="D397" s="54"/>
      <c r="E397" s="96"/>
      <c r="F397" s="97"/>
      <c r="G397" s="97"/>
      <c r="H397" s="97"/>
      <c r="I397" s="97"/>
      <c r="J397" s="97"/>
      <c r="K397" s="97"/>
      <c r="L397" s="97"/>
      <c r="M397" s="98"/>
      <c r="N397" s="54"/>
      <c r="O397" s="96"/>
      <c r="P397" s="97"/>
      <c r="Q397" s="99"/>
      <c r="R397" s="54"/>
      <c r="S397" s="22" t="str">
        <f>IF(ISBLANK('Ending Odometer'!M397),"",'Ending Odometer'!M397)</f>
        <v/>
      </c>
      <c r="T397" s="48"/>
      <c r="U397" s="28" t="str">
        <f>IF(ISBLANK('Ending Odometer'!M397),"",(('Bus Inventory'!Q397-'Bus Inventory'!T397)/'Ending Odometer'!H397))</f>
        <v/>
      </c>
      <c r="V397" s="15"/>
      <c r="W397" s="84"/>
    </row>
    <row r="398" spans="1:23" ht="15" customHeight="1" x14ac:dyDescent="0.25">
      <c r="A398" s="65" t="str">
        <f>IF(ISBLANK('Ending Odometer'!A398),"",'Ending Odometer'!A398)</f>
        <v/>
      </c>
      <c r="B398" s="54"/>
      <c r="C398" s="59" t="str">
        <f>IF(ISBLANK('Ending Odometer'!C398),"",'Ending Odometer'!C398)</f>
        <v/>
      </c>
      <c r="D398" s="54"/>
      <c r="E398" s="96"/>
      <c r="F398" s="97"/>
      <c r="G398" s="97"/>
      <c r="H398" s="97"/>
      <c r="I398" s="97"/>
      <c r="J398" s="97"/>
      <c r="K398" s="97"/>
      <c r="L398" s="97"/>
      <c r="M398" s="98"/>
      <c r="N398" s="54"/>
      <c r="O398" s="96"/>
      <c r="P398" s="97"/>
      <c r="Q398" s="99"/>
      <c r="R398" s="54"/>
      <c r="S398" s="22" t="str">
        <f>IF(ISBLANK('Ending Odometer'!M398),"",'Ending Odometer'!M398)</f>
        <v/>
      </c>
      <c r="T398" s="48"/>
      <c r="U398" s="28" t="str">
        <f>IF(ISBLANK('Ending Odometer'!M398),"",(('Bus Inventory'!Q398-'Bus Inventory'!T398)/'Ending Odometer'!H398))</f>
        <v/>
      </c>
      <c r="V398" s="15"/>
      <c r="W398" s="84"/>
    </row>
    <row r="399" spans="1:23" ht="15" customHeight="1" x14ac:dyDescent="0.25">
      <c r="A399" s="65" t="str">
        <f>IF(ISBLANK('Ending Odometer'!A399),"",'Ending Odometer'!A399)</f>
        <v/>
      </c>
      <c r="B399" s="54"/>
      <c r="C399" s="59" t="str">
        <f>IF(ISBLANK('Ending Odometer'!C399),"",'Ending Odometer'!C399)</f>
        <v/>
      </c>
      <c r="D399" s="54"/>
      <c r="E399" s="96"/>
      <c r="F399" s="97"/>
      <c r="G399" s="97"/>
      <c r="H399" s="97"/>
      <c r="I399" s="97"/>
      <c r="J399" s="97"/>
      <c r="K399" s="97"/>
      <c r="L399" s="97"/>
      <c r="M399" s="98"/>
      <c r="N399" s="54"/>
      <c r="O399" s="96"/>
      <c r="P399" s="97"/>
      <c r="Q399" s="99"/>
      <c r="R399" s="54"/>
      <c r="S399" s="22" t="str">
        <f>IF(ISBLANK('Ending Odometer'!M399),"",'Ending Odometer'!M399)</f>
        <v/>
      </c>
      <c r="T399" s="48"/>
      <c r="U399" s="28" t="str">
        <f>IF(ISBLANK('Ending Odometer'!M399),"",(('Bus Inventory'!Q399-'Bus Inventory'!T399)/'Ending Odometer'!H399))</f>
        <v/>
      </c>
      <c r="V399" s="15"/>
      <c r="W399" s="84"/>
    </row>
    <row r="400" spans="1:23" ht="15" customHeight="1" x14ac:dyDescent="0.25">
      <c r="A400" s="65" t="str">
        <f>IF(ISBLANK('Ending Odometer'!A400),"",'Ending Odometer'!A400)</f>
        <v/>
      </c>
      <c r="B400" s="54"/>
      <c r="C400" s="59" t="str">
        <f>IF(ISBLANK('Ending Odometer'!C400),"",'Ending Odometer'!C400)</f>
        <v/>
      </c>
      <c r="D400" s="54"/>
      <c r="E400" s="96"/>
      <c r="F400" s="97"/>
      <c r="G400" s="97"/>
      <c r="H400" s="97"/>
      <c r="I400" s="97"/>
      <c r="J400" s="97"/>
      <c r="K400" s="97"/>
      <c r="L400" s="97"/>
      <c r="M400" s="98"/>
      <c r="N400" s="54"/>
      <c r="O400" s="96"/>
      <c r="P400" s="97"/>
      <c r="Q400" s="99"/>
      <c r="R400" s="54"/>
      <c r="S400" s="22" t="str">
        <f>IF(ISBLANK('Ending Odometer'!M400),"",'Ending Odometer'!M400)</f>
        <v/>
      </c>
      <c r="T400" s="48"/>
      <c r="U400" s="28" t="str">
        <f>IF(ISBLANK('Ending Odometer'!M400),"",(('Bus Inventory'!Q400-'Bus Inventory'!T400)/'Ending Odometer'!H400))</f>
        <v/>
      </c>
      <c r="V400" s="15"/>
      <c r="W400" s="84"/>
    </row>
    <row r="401" spans="1:23" ht="15" customHeight="1" x14ac:dyDescent="0.25">
      <c r="A401" s="65" t="str">
        <f>IF(ISBLANK('Ending Odometer'!A401),"",'Ending Odometer'!A401)</f>
        <v/>
      </c>
      <c r="B401" s="54"/>
      <c r="C401" s="59" t="str">
        <f>IF(ISBLANK('Ending Odometer'!C401),"",'Ending Odometer'!C401)</f>
        <v/>
      </c>
      <c r="D401" s="54"/>
      <c r="E401" s="96"/>
      <c r="F401" s="97"/>
      <c r="G401" s="97"/>
      <c r="H401" s="97"/>
      <c r="I401" s="97"/>
      <c r="J401" s="97"/>
      <c r="K401" s="97"/>
      <c r="L401" s="97"/>
      <c r="M401" s="98"/>
      <c r="N401" s="54"/>
      <c r="O401" s="96"/>
      <c r="P401" s="97"/>
      <c r="Q401" s="99"/>
      <c r="R401" s="54"/>
      <c r="S401" s="22" t="str">
        <f>IF(ISBLANK('Ending Odometer'!M401),"",'Ending Odometer'!M401)</f>
        <v/>
      </c>
      <c r="T401" s="48"/>
      <c r="U401" s="28" t="str">
        <f>IF(ISBLANK('Ending Odometer'!M401),"",(('Bus Inventory'!Q401-'Bus Inventory'!T401)/'Ending Odometer'!H401))</f>
        <v/>
      </c>
      <c r="V401" s="15"/>
      <c r="W401" s="84"/>
    </row>
    <row r="402" spans="1:23" ht="15" customHeight="1" x14ac:dyDescent="0.25">
      <c r="A402" s="65" t="str">
        <f>IF(ISBLANK('Ending Odometer'!A402),"",'Ending Odometer'!A402)</f>
        <v/>
      </c>
      <c r="B402" s="54"/>
      <c r="C402" s="59" t="str">
        <f>IF(ISBLANK('Ending Odometer'!C402),"",'Ending Odometer'!C402)</f>
        <v/>
      </c>
      <c r="D402" s="54"/>
      <c r="E402" s="96"/>
      <c r="F402" s="97"/>
      <c r="G402" s="97"/>
      <c r="H402" s="97"/>
      <c r="I402" s="97"/>
      <c r="J402" s="97"/>
      <c r="K402" s="97"/>
      <c r="L402" s="97"/>
      <c r="M402" s="98"/>
      <c r="N402" s="54"/>
      <c r="O402" s="96"/>
      <c r="P402" s="97"/>
      <c r="Q402" s="99"/>
      <c r="R402" s="54"/>
      <c r="S402" s="22" t="str">
        <f>IF(ISBLANK('Ending Odometer'!M402),"",'Ending Odometer'!M402)</f>
        <v/>
      </c>
      <c r="T402" s="48"/>
      <c r="U402" s="28" t="str">
        <f>IF(ISBLANK('Ending Odometer'!M402),"",(('Bus Inventory'!Q402-'Bus Inventory'!T402)/'Ending Odometer'!H402))</f>
        <v/>
      </c>
      <c r="V402" s="15"/>
      <c r="W402" s="84"/>
    </row>
    <row r="403" spans="1:23" ht="15" customHeight="1" x14ac:dyDescent="0.25">
      <c r="A403" s="65" t="str">
        <f>IF(ISBLANK('Ending Odometer'!A403),"",'Ending Odometer'!A403)</f>
        <v/>
      </c>
      <c r="B403" s="54"/>
      <c r="C403" s="59" t="str">
        <f>IF(ISBLANK('Ending Odometer'!C403),"",'Ending Odometer'!C403)</f>
        <v/>
      </c>
      <c r="D403" s="54"/>
      <c r="E403" s="96"/>
      <c r="F403" s="97"/>
      <c r="G403" s="97"/>
      <c r="H403" s="97"/>
      <c r="I403" s="97"/>
      <c r="J403" s="97"/>
      <c r="K403" s="97"/>
      <c r="L403" s="97"/>
      <c r="M403" s="98"/>
      <c r="N403" s="54"/>
      <c r="O403" s="96"/>
      <c r="P403" s="97"/>
      <c r="Q403" s="99"/>
      <c r="R403" s="54"/>
      <c r="S403" s="22" t="str">
        <f>IF(ISBLANK('Ending Odometer'!M403),"",'Ending Odometer'!M403)</f>
        <v/>
      </c>
      <c r="T403" s="48"/>
      <c r="U403" s="28" t="str">
        <f>IF(ISBLANK('Ending Odometer'!M403),"",(('Bus Inventory'!Q403-'Bus Inventory'!T403)/'Ending Odometer'!H403))</f>
        <v/>
      </c>
      <c r="V403" s="15"/>
      <c r="W403" s="84"/>
    </row>
    <row r="404" spans="1:23" ht="15" customHeight="1" x14ac:dyDescent="0.25">
      <c r="A404" s="65" t="str">
        <f>IF(ISBLANK('Ending Odometer'!A404),"",'Ending Odometer'!A404)</f>
        <v/>
      </c>
      <c r="B404" s="54"/>
      <c r="C404" s="59" t="str">
        <f>IF(ISBLANK('Ending Odometer'!C404),"",'Ending Odometer'!C404)</f>
        <v/>
      </c>
      <c r="D404" s="54"/>
      <c r="E404" s="96"/>
      <c r="F404" s="97"/>
      <c r="G404" s="97"/>
      <c r="H404" s="97"/>
      <c r="I404" s="97"/>
      <c r="J404" s="97"/>
      <c r="K404" s="97"/>
      <c r="L404" s="97"/>
      <c r="M404" s="98"/>
      <c r="N404" s="54"/>
      <c r="O404" s="96"/>
      <c r="P404" s="97"/>
      <c r="Q404" s="99"/>
      <c r="R404" s="54"/>
      <c r="S404" s="22" t="str">
        <f>IF(ISBLANK('Ending Odometer'!M404),"",'Ending Odometer'!M404)</f>
        <v/>
      </c>
      <c r="T404" s="48"/>
      <c r="U404" s="28" t="str">
        <f>IF(ISBLANK('Ending Odometer'!M404),"",(('Bus Inventory'!Q404-'Bus Inventory'!T404)/'Ending Odometer'!H404))</f>
        <v/>
      </c>
      <c r="V404" s="15"/>
      <c r="W404" s="84"/>
    </row>
    <row r="405" spans="1:23" ht="15" customHeight="1" x14ac:dyDescent="0.25">
      <c r="A405" s="65" t="str">
        <f>IF(ISBLANK('Ending Odometer'!A405),"",'Ending Odometer'!A405)</f>
        <v/>
      </c>
      <c r="B405" s="54"/>
      <c r="C405" s="59" t="str">
        <f>IF(ISBLANK('Ending Odometer'!C405),"",'Ending Odometer'!C405)</f>
        <v/>
      </c>
      <c r="D405" s="54"/>
      <c r="E405" s="96"/>
      <c r="F405" s="97"/>
      <c r="G405" s="97"/>
      <c r="H405" s="97"/>
      <c r="I405" s="97"/>
      <c r="J405" s="97"/>
      <c r="K405" s="97"/>
      <c r="L405" s="97"/>
      <c r="M405" s="98"/>
      <c r="N405" s="54"/>
      <c r="O405" s="96"/>
      <c r="P405" s="97"/>
      <c r="Q405" s="99"/>
      <c r="R405" s="54"/>
      <c r="S405" s="22" t="str">
        <f>IF(ISBLANK('Ending Odometer'!M405),"",'Ending Odometer'!M405)</f>
        <v/>
      </c>
      <c r="T405" s="48"/>
      <c r="U405" s="28" t="str">
        <f>IF(ISBLANK('Ending Odometer'!M405),"",(('Bus Inventory'!Q405-'Bus Inventory'!T405)/'Ending Odometer'!H405))</f>
        <v/>
      </c>
      <c r="V405" s="15"/>
      <c r="W405" s="84"/>
    </row>
    <row r="406" spans="1:23" ht="15" customHeight="1" x14ac:dyDescent="0.25">
      <c r="A406" s="65" t="str">
        <f>IF(ISBLANK('Ending Odometer'!A406),"",'Ending Odometer'!A406)</f>
        <v/>
      </c>
      <c r="B406" s="54"/>
      <c r="C406" s="59" t="str">
        <f>IF(ISBLANK('Ending Odometer'!C406),"",'Ending Odometer'!C406)</f>
        <v/>
      </c>
      <c r="D406" s="54"/>
      <c r="E406" s="96"/>
      <c r="F406" s="97"/>
      <c r="G406" s="97"/>
      <c r="H406" s="97"/>
      <c r="I406" s="97"/>
      <c r="J406" s="97"/>
      <c r="K406" s="97"/>
      <c r="L406" s="97"/>
      <c r="M406" s="98"/>
      <c r="N406" s="54"/>
      <c r="O406" s="96"/>
      <c r="P406" s="97"/>
      <c r="Q406" s="99"/>
      <c r="R406" s="54"/>
      <c r="S406" s="22" t="str">
        <f>IF(ISBLANK('Ending Odometer'!M406),"",'Ending Odometer'!M406)</f>
        <v/>
      </c>
      <c r="T406" s="48"/>
      <c r="U406" s="28" t="str">
        <f>IF(ISBLANK('Ending Odometer'!M406),"",(('Bus Inventory'!Q406-'Bus Inventory'!T406)/'Ending Odometer'!H406))</f>
        <v/>
      </c>
      <c r="V406" s="15"/>
      <c r="W406" s="84"/>
    </row>
    <row r="407" spans="1:23" ht="15" customHeight="1" x14ac:dyDescent="0.25">
      <c r="A407" s="65" t="str">
        <f>IF(ISBLANK('Ending Odometer'!A407),"",'Ending Odometer'!A407)</f>
        <v/>
      </c>
      <c r="B407" s="54"/>
      <c r="C407" s="59" t="str">
        <f>IF(ISBLANK('Ending Odometer'!C407),"",'Ending Odometer'!C407)</f>
        <v/>
      </c>
      <c r="D407" s="54"/>
      <c r="E407" s="96"/>
      <c r="F407" s="97"/>
      <c r="G407" s="97"/>
      <c r="H407" s="97"/>
      <c r="I407" s="97"/>
      <c r="J407" s="97"/>
      <c r="K407" s="97"/>
      <c r="L407" s="97"/>
      <c r="M407" s="98"/>
      <c r="N407" s="54"/>
      <c r="O407" s="96"/>
      <c r="P407" s="97"/>
      <c r="Q407" s="99"/>
      <c r="R407" s="54"/>
      <c r="S407" s="22" t="str">
        <f>IF(ISBLANK('Ending Odometer'!M407),"",'Ending Odometer'!M407)</f>
        <v/>
      </c>
      <c r="T407" s="48"/>
      <c r="U407" s="28" t="str">
        <f>IF(ISBLANK('Ending Odometer'!M407),"",(('Bus Inventory'!Q407-'Bus Inventory'!T407)/'Ending Odometer'!H407))</f>
        <v/>
      </c>
      <c r="V407" s="15"/>
      <c r="W407" s="84"/>
    </row>
    <row r="408" spans="1:23" ht="15" customHeight="1" x14ac:dyDescent="0.25">
      <c r="A408" s="65" t="str">
        <f>IF(ISBLANK('Ending Odometer'!A408),"",'Ending Odometer'!A408)</f>
        <v/>
      </c>
      <c r="B408" s="54"/>
      <c r="C408" s="59" t="str">
        <f>IF(ISBLANK('Ending Odometer'!C408),"",'Ending Odometer'!C408)</f>
        <v/>
      </c>
      <c r="D408" s="54"/>
      <c r="E408" s="96"/>
      <c r="F408" s="97"/>
      <c r="G408" s="97"/>
      <c r="H408" s="97"/>
      <c r="I408" s="97"/>
      <c r="J408" s="97"/>
      <c r="K408" s="97"/>
      <c r="L408" s="97"/>
      <c r="M408" s="98"/>
      <c r="N408" s="54"/>
      <c r="O408" s="96"/>
      <c r="P408" s="97"/>
      <c r="Q408" s="99"/>
      <c r="R408" s="54"/>
      <c r="S408" s="22" t="str">
        <f>IF(ISBLANK('Ending Odometer'!M408),"",'Ending Odometer'!M408)</f>
        <v/>
      </c>
      <c r="T408" s="48"/>
      <c r="U408" s="28" t="str">
        <f>IF(ISBLANK('Ending Odometer'!M408),"",(('Bus Inventory'!Q408-'Bus Inventory'!T408)/'Ending Odometer'!H408))</f>
        <v/>
      </c>
      <c r="V408" s="15"/>
      <c r="W408" s="84"/>
    </row>
    <row r="409" spans="1:23" ht="15" customHeight="1" x14ac:dyDescent="0.25">
      <c r="A409" s="65" t="str">
        <f>IF(ISBLANK('Ending Odometer'!A409),"",'Ending Odometer'!A409)</f>
        <v/>
      </c>
      <c r="B409" s="54"/>
      <c r="C409" s="59" t="str">
        <f>IF(ISBLANK('Ending Odometer'!C409),"",'Ending Odometer'!C409)</f>
        <v/>
      </c>
      <c r="D409" s="54"/>
      <c r="E409" s="96"/>
      <c r="F409" s="97"/>
      <c r="G409" s="97"/>
      <c r="H409" s="97"/>
      <c r="I409" s="97"/>
      <c r="J409" s="97"/>
      <c r="K409" s="97"/>
      <c r="L409" s="97"/>
      <c r="M409" s="98"/>
      <c r="N409" s="54"/>
      <c r="O409" s="96"/>
      <c r="P409" s="97"/>
      <c r="Q409" s="99"/>
      <c r="R409" s="54"/>
      <c r="S409" s="22" t="str">
        <f>IF(ISBLANK('Ending Odometer'!M409),"",'Ending Odometer'!M409)</f>
        <v/>
      </c>
      <c r="T409" s="48"/>
      <c r="U409" s="28" t="str">
        <f>IF(ISBLANK('Ending Odometer'!M409),"",(('Bus Inventory'!Q409-'Bus Inventory'!T409)/'Ending Odometer'!H409))</f>
        <v/>
      </c>
      <c r="V409" s="15"/>
      <c r="W409" s="84"/>
    </row>
    <row r="410" spans="1:23" ht="15" customHeight="1" x14ac:dyDescent="0.25">
      <c r="A410" s="65" t="str">
        <f>IF(ISBLANK('Ending Odometer'!A410),"",'Ending Odometer'!A410)</f>
        <v/>
      </c>
      <c r="B410" s="54"/>
      <c r="C410" s="59" t="str">
        <f>IF(ISBLANK('Ending Odometer'!C410),"",'Ending Odometer'!C410)</f>
        <v/>
      </c>
      <c r="D410" s="54"/>
      <c r="E410" s="96"/>
      <c r="F410" s="97"/>
      <c r="G410" s="97"/>
      <c r="H410" s="97"/>
      <c r="I410" s="97"/>
      <c r="J410" s="97"/>
      <c r="K410" s="97"/>
      <c r="L410" s="97"/>
      <c r="M410" s="98"/>
      <c r="N410" s="54"/>
      <c r="O410" s="96"/>
      <c r="P410" s="97"/>
      <c r="Q410" s="99"/>
      <c r="R410" s="54"/>
      <c r="S410" s="22" t="str">
        <f>IF(ISBLANK('Ending Odometer'!M410),"",'Ending Odometer'!M410)</f>
        <v/>
      </c>
      <c r="T410" s="48"/>
      <c r="U410" s="28" t="str">
        <f>IF(ISBLANK('Ending Odometer'!M410),"",(('Bus Inventory'!Q410-'Bus Inventory'!T410)/'Ending Odometer'!H410))</f>
        <v/>
      </c>
      <c r="V410" s="15"/>
      <c r="W410" s="84"/>
    </row>
    <row r="411" spans="1:23" ht="15" customHeight="1" x14ac:dyDescent="0.25">
      <c r="A411" s="65" t="str">
        <f>IF(ISBLANK('Ending Odometer'!A411),"",'Ending Odometer'!A411)</f>
        <v/>
      </c>
      <c r="B411" s="54"/>
      <c r="C411" s="59" t="str">
        <f>IF(ISBLANK('Ending Odometer'!C411),"",'Ending Odometer'!C411)</f>
        <v/>
      </c>
      <c r="D411" s="54"/>
      <c r="E411" s="96"/>
      <c r="F411" s="97"/>
      <c r="G411" s="97"/>
      <c r="H411" s="97"/>
      <c r="I411" s="97"/>
      <c r="J411" s="97"/>
      <c r="K411" s="97"/>
      <c r="L411" s="97"/>
      <c r="M411" s="98"/>
      <c r="N411" s="54"/>
      <c r="O411" s="96"/>
      <c r="P411" s="97"/>
      <c r="Q411" s="99"/>
      <c r="R411" s="54"/>
      <c r="S411" s="22" t="str">
        <f>IF(ISBLANK('Ending Odometer'!M411),"",'Ending Odometer'!M411)</f>
        <v/>
      </c>
      <c r="T411" s="48"/>
      <c r="U411" s="28" t="str">
        <f>IF(ISBLANK('Ending Odometer'!M411),"",(('Bus Inventory'!Q411-'Bus Inventory'!T411)/'Ending Odometer'!H411))</f>
        <v/>
      </c>
      <c r="V411" s="15"/>
      <c r="W411" s="84"/>
    </row>
    <row r="412" spans="1:23" ht="15" customHeight="1" x14ac:dyDescent="0.25">
      <c r="A412" s="65" t="str">
        <f>IF(ISBLANK('Ending Odometer'!A412),"",'Ending Odometer'!A412)</f>
        <v/>
      </c>
      <c r="B412" s="54"/>
      <c r="C412" s="59" t="str">
        <f>IF(ISBLANK('Ending Odometer'!C412),"",'Ending Odometer'!C412)</f>
        <v/>
      </c>
      <c r="D412" s="54"/>
      <c r="E412" s="96"/>
      <c r="F412" s="97"/>
      <c r="G412" s="97"/>
      <c r="H412" s="97"/>
      <c r="I412" s="97"/>
      <c r="J412" s="97"/>
      <c r="K412" s="97"/>
      <c r="L412" s="97"/>
      <c r="M412" s="98"/>
      <c r="N412" s="54"/>
      <c r="O412" s="96"/>
      <c r="P412" s="97"/>
      <c r="Q412" s="99"/>
      <c r="R412" s="54"/>
      <c r="S412" s="22" t="str">
        <f>IF(ISBLANK('Ending Odometer'!M412),"",'Ending Odometer'!M412)</f>
        <v/>
      </c>
      <c r="T412" s="48"/>
      <c r="U412" s="28" t="str">
        <f>IF(ISBLANK('Ending Odometer'!M412),"",(('Bus Inventory'!Q412-'Bus Inventory'!T412)/'Ending Odometer'!H412))</f>
        <v/>
      </c>
      <c r="V412" s="15"/>
      <c r="W412" s="84"/>
    </row>
    <row r="413" spans="1:23" ht="15" customHeight="1" x14ac:dyDescent="0.25">
      <c r="A413" s="65" t="str">
        <f>IF(ISBLANK('Ending Odometer'!A413),"",'Ending Odometer'!A413)</f>
        <v/>
      </c>
      <c r="B413" s="54"/>
      <c r="C413" s="59" t="str">
        <f>IF(ISBLANK('Ending Odometer'!C413),"",'Ending Odometer'!C413)</f>
        <v/>
      </c>
      <c r="D413" s="54"/>
      <c r="E413" s="96"/>
      <c r="F413" s="97"/>
      <c r="G413" s="97"/>
      <c r="H413" s="97"/>
      <c r="I413" s="97"/>
      <c r="J413" s="97"/>
      <c r="K413" s="97"/>
      <c r="L413" s="97"/>
      <c r="M413" s="98"/>
      <c r="N413" s="54"/>
      <c r="O413" s="96"/>
      <c r="P413" s="97"/>
      <c r="Q413" s="99"/>
      <c r="R413" s="54"/>
      <c r="S413" s="22" t="str">
        <f>IF(ISBLANK('Ending Odometer'!M413),"",'Ending Odometer'!M413)</f>
        <v/>
      </c>
      <c r="T413" s="48"/>
      <c r="U413" s="28" t="str">
        <f>IF(ISBLANK('Ending Odometer'!M413),"",(('Bus Inventory'!Q413-'Bus Inventory'!T413)/'Ending Odometer'!H413))</f>
        <v/>
      </c>
      <c r="V413" s="15"/>
      <c r="W413" s="84"/>
    </row>
    <row r="414" spans="1:23" ht="15" customHeight="1" x14ac:dyDescent="0.25">
      <c r="A414" s="65" t="str">
        <f>IF(ISBLANK('Ending Odometer'!A414),"",'Ending Odometer'!A414)</f>
        <v/>
      </c>
      <c r="B414" s="54"/>
      <c r="C414" s="59" t="str">
        <f>IF(ISBLANK('Ending Odometer'!C414),"",'Ending Odometer'!C414)</f>
        <v/>
      </c>
      <c r="D414" s="54"/>
      <c r="E414" s="96"/>
      <c r="F414" s="97"/>
      <c r="G414" s="97"/>
      <c r="H414" s="97"/>
      <c r="I414" s="97"/>
      <c r="J414" s="97"/>
      <c r="K414" s="97"/>
      <c r="L414" s="97"/>
      <c r="M414" s="98"/>
      <c r="N414" s="54"/>
      <c r="O414" s="96"/>
      <c r="P414" s="97"/>
      <c r="Q414" s="99"/>
      <c r="R414" s="54"/>
      <c r="S414" s="22" t="str">
        <f>IF(ISBLANK('Ending Odometer'!M414),"",'Ending Odometer'!M414)</f>
        <v/>
      </c>
      <c r="T414" s="48"/>
      <c r="U414" s="28" t="str">
        <f>IF(ISBLANK('Ending Odometer'!M414),"",(('Bus Inventory'!Q414-'Bus Inventory'!T414)/'Ending Odometer'!H414))</f>
        <v/>
      </c>
      <c r="V414" s="15"/>
      <c r="W414" s="84"/>
    </row>
    <row r="415" spans="1:23" ht="15" customHeight="1" x14ac:dyDescent="0.25">
      <c r="A415" s="65" t="str">
        <f>IF(ISBLANK('Ending Odometer'!A415),"",'Ending Odometer'!A415)</f>
        <v/>
      </c>
      <c r="B415" s="54"/>
      <c r="C415" s="59" t="str">
        <f>IF(ISBLANK('Ending Odometer'!C415),"",'Ending Odometer'!C415)</f>
        <v/>
      </c>
      <c r="D415" s="54"/>
      <c r="E415" s="96"/>
      <c r="F415" s="97"/>
      <c r="G415" s="97"/>
      <c r="H415" s="97"/>
      <c r="I415" s="97"/>
      <c r="J415" s="97"/>
      <c r="K415" s="97"/>
      <c r="L415" s="97"/>
      <c r="M415" s="98"/>
      <c r="N415" s="54"/>
      <c r="O415" s="96"/>
      <c r="P415" s="97"/>
      <c r="Q415" s="99"/>
      <c r="R415" s="54"/>
      <c r="S415" s="22" t="str">
        <f>IF(ISBLANK('Ending Odometer'!M415),"",'Ending Odometer'!M415)</f>
        <v/>
      </c>
      <c r="T415" s="48"/>
      <c r="U415" s="28" t="str">
        <f>IF(ISBLANK('Ending Odometer'!M415),"",(('Bus Inventory'!Q415-'Bus Inventory'!T415)/'Ending Odometer'!H415))</f>
        <v/>
      </c>
      <c r="V415" s="15"/>
      <c r="W415" s="84"/>
    </row>
    <row r="416" spans="1:23" ht="15" customHeight="1" x14ac:dyDescent="0.25">
      <c r="A416" s="65" t="str">
        <f>IF(ISBLANK('Ending Odometer'!A416),"",'Ending Odometer'!A416)</f>
        <v/>
      </c>
      <c r="B416" s="54"/>
      <c r="C416" s="59" t="str">
        <f>IF(ISBLANK('Ending Odometer'!C416),"",'Ending Odometer'!C416)</f>
        <v/>
      </c>
      <c r="D416" s="54"/>
      <c r="E416" s="96"/>
      <c r="F416" s="97"/>
      <c r="G416" s="97"/>
      <c r="H416" s="97"/>
      <c r="I416" s="97"/>
      <c r="J416" s="97"/>
      <c r="K416" s="97"/>
      <c r="L416" s="97"/>
      <c r="M416" s="98"/>
      <c r="N416" s="54"/>
      <c r="O416" s="96"/>
      <c r="P416" s="97"/>
      <c r="Q416" s="99"/>
      <c r="R416" s="54"/>
      <c r="S416" s="22" t="str">
        <f>IF(ISBLANK('Ending Odometer'!M416),"",'Ending Odometer'!M416)</f>
        <v/>
      </c>
      <c r="T416" s="48"/>
      <c r="U416" s="28" t="str">
        <f>IF(ISBLANK('Ending Odometer'!M416),"",(('Bus Inventory'!Q416-'Bus Inventory'!T416)/'Ending Odometer'!H416))</f>
        <v/>
      </c>
      <c r="V416" s="15"/>
      <c r="W416" s="84"/>
    </row>
    <row r="417" spans="1:23" ht="15" customHeight="1" x14ac:dyDescent="0.25">
      <c r="A417" s="65" t="str">
        <f>IF(ISBLANK('Ending Odometer'!A417),"",'Ending Odometer'!A417)</f>
        <v/>
      </c>
      <c r="B417" s="54"/>
      <c r="C417" s="59" t="str">
        <f>IF(ISBLANK('Ending Odometer'!C417),"",'Ending Odometer'!C417)</f>
        <v/>
      </c>
      <c r="D417" s="54"/>
      <c r="E417" s="96"/>
      <c r="F417" s="97"/>
      <c r="G417" s="97"/>
      <c r="H417" s="97"/>
      <c r="I417" s="97"/>
      <c r="J417" s="97"/>
      <c r="K417" s="97"/>
      <c r="L417" s="97"/>
      <c r="M417" s="98"/>
      <c r="N417" s="54"/>
      <c r="O417" s="96"/>
      <c r="P417" s="97"/>
      <c r="Q417" s="99"/>
      <c r="R417" s="54"/>
      <c r="S417" s="22" t="str">
        <f>IF(ISBLANK('Ending Odometer'!M417),"",'Ending Odometer'!M417)</f>
        <v/>
      </c>
      <c r="T417" s="48"/>
      <c r="U417" s="28" t="str">
        <f>IF(ISBLANK('Ending Odometer'!M417),"",(('Bus Inventory'!Q417-'Bus Inventory'!T417)/'Ending Odometer'!H417))</f>
        <v/>
      </c>
      <c r="V417" s="15"/>
      <c r="W417" s="84"/>
    </row>
    <row r="418" spans="1:23" ht="15" customHeight="1" x14ac:dyDescent="0.25">
      <c r="A418" s="65" t="str">
        <f>IF(ISBLANK('Ending Odometer'!A418),"",'Ending Odometer'!A418)</f>
        <v/>
      </c>
      <c r="B418" s="54"/>
      <c r="C418" s="59" t="str">
        <f>IF(ISBLANK('Ending Odometer'!C418),"",'Ending Odometer'!C418)</f>
        <v/>
      </c>
      <c r="D418" s="54"/>
      <c r="E418" s="96"/>
      <c r="F418" s="97"/>
      <c r="G418" s="97"/>
      <c r="H418" s="97"/>
      <c r="I418" s="97"/>
      <c r="J418" s="97"/>
      <c r="K418" s="97"/>
      <c r="L418" s="97"/>
      <c r="M418" s="98"/>
      <c r="N418" s="54"/>
      <c r="O418" s="96"/>
      <c r="P418" s="97"/>
      <c r="Q418" s="99"/>
      <c r="R418" s="54"/>
      <c r="S418" s="22" t="str">
        <f>IF(ISBLANK('Ending Odometer'!M418),"",'Ending Odometer'!M418)</f>
        <v/>
      </c>
      <c r="T418" s="48"/>
      <c r="U418" s="28" t="str">
        <f>IF(ISBLANK('Ending Odometer'!M418),"",(('Bus Inventory'!Q418-'Bus Inventory'!T418)/'Ending Odometer'!H418))</f>
        <v/>
      </c>
      <c r="V418" s="15"/>
      <c r="W418" s="84"/>
    </row>
    <row r="419" spans="1:23" ht="15" customHeight="1" x14ac:dyDescent="0.25">
      <c r="A419" s="65" t="str">
        <f>IF(ISBLANK('Ending Odometer'!A419),"",'Ending Odometer'!A419)</f>
        <v/>
      </c>
      <c r="B419" s="54"/>
      <c r="C419" s="59" t="str">
        <f>IF(ISBLANK('Ending Odometer'!C419),"",'Ending Odometer'!C419)</f>
        <v/>
      </c>
      <c r="D419" s="54"/>
      <c r="E419" s="96"/>
      <c r="F419" s="97"/>
      <c r="G419" s="97"/>
      <c r="H419" s="97"/>
      <c r="I419" s="97"/>
      <c r="J419" s="97"/>
      <c r="K419" s="97"/>
      <c r="L419" s="97"/>
      <c r="M419" s="98"/>
      <c r="N419" s="54"/>
      <c r="O419" s="96"/>
      <c r="P419" s="97"/>
      <c r="Q419" s="99"/>
      <c r="R419" s="54"/>
      <c r="S419" s="22" t="str">
        <f>IF(ISBLANK('Ending Odometer'!M419),"",'Ending Odometer'!M419)</f>
        <v/>
      </c>
      <c r="T419" s="48"/>
      <c r="U419" s="28" t="str">
        <f>IF(ISBLANK('Ending Odometer'!M419),"",(('Bus Inventory'!Q419-'Bus Inventory'!T419)/'Ending Odometer'!H419))</f>
        <v/>
      </c>
      <c r="V419" s="15"/>
      <c r="W419" s="84"/>
    </row>
    <row r="420" spans="1:23" ht="15" customHeight="1" x14ac:dyDescent="0.25">
      <c r="A420" s="65" t="str">
        <f>IF(ISBLANK('Ending Odometer'!A420),"",'Ending Odometer'!A420)</f>
        <v/>
      </c>
      <c r="B420" s="54"/>
      <c r="C420" s="59" t="str">
        <f>IF(ISBLANK('Ending Odometer'!C420),"",'Ending Odometer'!C420)</f>
        <v/>
      </c>
      <c r="D420" s="54"/>
      <c r="E420" s="96"/>
      <c r="F420" s="97"/>
      <c r="G420" s="97"/>
      <c r="H420" s="97"/>
      <c r="I420" s="97"/>
      <c r="J420" s="97"/>
      <c r="K420" s="97"/>
      <c r="L420" s="97"/>
      <c r="M420" s="98"/>
      <c r="N420" s="54"/>
      <c r="O420" s="96"/>
      <c r="P420" s="97"/>
      <c r="Q420" s="99"/>
      <c r="R420" s="54"/>
      <c r="S420" s="22" t="str">
        <f>IF(ISBLANK('Ending Odometer'!M420),"",'Ending Odometer'!M420)</f>
        <v/>
      </c>
      <c r="T420" s="48"/>
      <c r="U420" s="28" t="str">
        <f>IF(ISBLANK('Ending Odometer'!M420),"",(('Bus Inventory'!Q420-'Bus Inventory'!T420)/'Ending Odometer'!H420))</f>
        <v/>
      </c>
      <c r="V420" s="15"/>
      <c r="W420" s="84"/>
    </row>
    <row r="421" spans="1:23" ht="15" customHeight="1" x14ac:dyDescent="0.25">
      <c r="A421" s="65" t="str">
        <f>IF(ISBLANK('Ending Odometer'!A421),"",'Ending Odometer'!A421)</f>
        <v/>
      </c>
      <c r="B421" s="54"/>
      <c r="C421" s="59" t="str">
        <f>IF(ISBLANK('Ending Odometer'!C421),"",'Ending Odometer'!C421)</f>
        <v/>
      </c>
      <c r="D421" s="54"/>
      <c r="E421" s="96"/>
      <c r="F421" s="97"/>
      <c r="G421" s="97"/>
      <c r="H421" s="97"/>
      <c r="I421" s="97"/>
      <c r="J421" s="97"/>
      <c r="K421" s="97"/>
      <c r="L421" s="97"/>
      <c r="M421" s="98"/>
      <c r="N421" s="54"/>
      <c r="O421" s="96"/>
      <c r="P421" s="97"/>
      <c r="Q421" s="99"/>
      <c r="R421" s="54"/>
      <c r="S421" s="22" t="str">
        <f>IF(ISBLANK('Ending Odometer'!M421),"",'Ending Odometer'!M421)</f>
        <v/>
      </c>
      <c r="T421" s="48"/>
      <c r="U421" s="28" t="str">
        <f>IF(ISBLANK('Ending Odometer'!M421),"",(('Bus Inventory'!Q421-'Bus Inventory'!T421)/'Ending Odometer'!H421))</f>
        <v/>
      </c>
      <c r="V421" s="15"/>
      <c r="W421" s="84"/>
    </row>
    <row r="422" spans="1:23" ht="15" customHeight="1" x14ac:dyDescent="0.25">
      <c r="A422" s="65" t="str">
        <f>IF(ISBLANK('Ending Odometer'!A422),"",'Ending Odometer'!A422)</f>
        <v/>
      </c>
      <c r="B422" s="54"/>
      <c r="C422" s="59" t="str">
        <f>IF(ISBLANK('Ending Odometer'!C422),"",'Ending Odometer'!C422)</f>
        <v/>
      </c>
      <c r="D422" s="54"/>
      <c r="E422" s="96"/>
      <c r="F422" s="97"/>
      <c r="G422" s="97"/>
      <c r="H422" s="97"/>
      <c r="I422" s="97"/>
      <c r="J422" s="97"/>
      <c r="K422" s="97"/>
      <c r="L422" s="97"/>
      <c r="M422" s="98"/>
      <c r="N422" s="54"/>
      <c r="O422" s="96"/>
      <c r="P422" s="97"/>
      <c r="Q422" s="99"/>
      <c r="R422" s="54"/>
      <c r="S422" s="22" t="str">
        <f>IF(ISBLANK('Ending Odometer'!M422),"",'Ending Odometer'!M422)</f>
        <v/>
      </c>
      <c r="T422" s="48"/>
      <c r="U422" s="28" t="str">
        <f>IF(ISBLANK('Ending Odometer'!M422),"",(('Bus Inventory'!Q422-'Bus Inventory'!T422)/'Ending Odometer'!H422))</f>
        <v/>
      </c>
      <c r="V422" s="15"/>
      <c r="W422" s="84"/>
    </row>
    <row r="423" spans="1:23" ht="15" customHeight="1" x14ac:dyDescent="0.25">
      <c r="A423" s="65" t="str">
        <f>IF(ISBLANK('Ending Odometer'!A423),"",'Ending Odometer'!A423)</f>
        <v/>
      </c>
      <c r="B423" s="54"/>
      <c r="C423" s="59" t="str">
        <f>IF(ISBLANK('Ending Odometer'!C423),"",'Ending Odometer'!C423)</f>
        <v/>
      </c>
      <c r="D423" s="54"/>
      <c r="E423" s="96"/>
      <c r="F423" s="97"/>
      <c r="G423" s="97"/>
      <c r="H423" s="97"/>
      <c r="I423" s="97"/>
      <c r="J423" s="97"/>
      <c r="K423" s="97"/>
      <c r="L423" s="97"/>
      <c r="M423" s="98"/>
      <c r="N423" s="54"/>
      <c r="O423" s="96"/>
      <c r="P423" s="97"/>
      <c r="Q423" s="99"/>
      <c r="R423" s="54"/>
      <c r="S423" s="22" t="str">
        <f>IF(ISBLANK('Ending Odometer'!M423),"",'Ending Odometer'!M423)</f>
        <v/>
      </c>
      <c r="T423" s="48"/>
      <c r="U423" s="28" t="str">
        <f>IF(ISBLANK('Ending Odometer'!M423),"",(('Bus Inventory'!Q423-'Bus Inventory'!T423)/'Ending Odometer'!H423))</f>
        <v/>
      </c>
      <c r="V423" s="15"/>
      <c r="W423" s="84"/>
    </row>
    <row r="424" spans="1:23" ht="15" customHeight="1" x14ac:dyDescent="0.25">
      <c r="A424" s="65" t="str">
        <f>IF(ISBLANK('Ending Odometer'!A424),"",'Ending Odometer'!A424)</f>
        <v/>
      </c>
      <c r="B424" s="54"/>
      <c r="C424" s="59" t="str">
        <f>IF(ISBLANK('Ending Odometer'!C424),"",'Ending Odometer'!C424)</f>
        <v/>
      </c>
      <c r="D424" s="54"/>
      <c r="E424" s="96"/>
      <c r="F424" s="97"/>
      <c r="G424" s="97"/>
      <c r="H424" s="97"/>
      <c r="I424" s="97"/>
      <c r="J424" s="97"/>
      <c r="K424" s="97"/>
      <c r="L424" s="97"/>
      <c r="M424" s="98"/>
      <c r="N424" s="54"/>
      <c r="O424" s="96"/>
      <c r="P424" s="97"/>
      <c r="Q424" s="99"/>
      <c r="R424" s="54"/>
      <c r="S424" s="22" t="str">
        <f>IF(ISBLANK('Ending Odometer'!M424),"",'Ending Odometer'!M424)</f>
        <v/>
      </c>
      <c r="T424" s="48"/>
      <c r="U424" s="28" t="str">
        <f>IF(ISBLANK('Ending Odometer'!M424),"",(('Bus Inventory'!Q424-'Bus Inventory'!T424)/'Ending Odometer'!H424))</f>
        <v/>
      </c>
      <c r="V424" s="15"/>
      <c r="W424" s="84"/>
    </row>
    <row r="425" spans="1:23" ht="15" customHeight="1" x14ac:dyDescent="0.25">
      <c r="A425" s="65" t="str">
        <f>IF(ISBLANK('Ending Odometer'!A425),"",'Ending Odometer'!A425)</f>
        <v/>
      </c>
      <c r="B425" s="54"/>
      <c r="C425" s="59" t="str">
        <f>IF(ISBLANK('Ending Odometer'!C425),"",'Ending Odometer'!C425)</f>
        <v/>
      </c>
      <c r="D425" s="54"/>
      <c r="E425" s="96"/>
      <c r="F425" s="97"/>
      <c r="G425" s="97"/>
      <c r="H425" s="97"/>
      <c r="I425" s="97"/>
      <c r="J425" s="97"/>
      <c r="K425" s="97"/>
      <c r="L425" s="97"/>
      <c r="M425" s="98"/>
      <c r="N425" s="54"/>
      <c r="O425" s="96"/>
      <c r="P425" s="97"/>
      <c r="Q425" s="99"/>
      <c r="R425" s="54"/>
      <c r="S425" s="22" t="str">
        <f>IF(ISBLANK('Ending Odometer'!M425),"",'Ending Odometer'!M425)</f>
        <v/>
      </c>
      <c r="T425" s="48"/>
      <c r="U425" s="28" t="str">
        <f>IF(ISBLANK('Ending Odometer'!M425),"",(('Bus Inventory'!Q425-'Bus Inventory'!T425)/'Ending Odometer'!H425))</f>
        <v/>
      </c>
      <c r="V425" s="15"/>
      <c r="W425" s="84"/>
    </row>
    <row r="426" spans="1:23" ht="15" customHeight="1" x14ac:dyDescent="0.25">
      <c r="A426" s="65" t="str">
        <f>IF(ISBLANK('Ending Odometer'!A426),"",'Ending Odometer'!A426)</f>
        <v/>
      </c>
      <c r="B426" s="54"/>
      <c r="C426" s="59" t="str">
        <f>IF(ISBLANK('Ending Odometer'!C426),"",'Ending Odometer'!C426)</f>
        <v/>
      </c>
      <c r="D426" s="54"/>
      <c r="E426" s="96"/>
      <c r="F426" s="97"/>
      <c r="G426" s="97"/>
      <c r="H426" s="97"/>
      <c r="I426" s="97"/>
      <c r="J426" s="97"/>
      <c r="K426" s="97"/>
      <c r="L426" s="97"/>
      <c r="M426" s="98"/>
      <c r="N426" s="54"/>
      <c r="O426" s="96"/>
      <c r="P426" s="97"/>
      <c r="Q426" s="99"/>
      <c r="R426" s="54"/>
      <c r="S426" s="22" t="str">
        <f>IF(ISBLANK('Ending Odometer'!M426),"",'Ending Odometer'!M426)</f>
        <v/>
      </c>
      <c r="T426" s="48"/>
      <c r="U426" s="28" t="str">
        <f>IF(ISBLANK('Ending Odometer'!M426),"",(('Bus Inventory'!Q426-'Bus Inventory'!T426)/'Ending Odometer'!H426))</f>
        <v/>
      </c>
      <c r="V426" s="15"/>
      <c r="W426" s="84"/>
    </row>
    <row r="427" spans="1:23" ht="15" customHeight="1" x14ac:dyDescent="0.25">
      <c r="A427" s="65" t="str">
        <f>IF(ISBLANK('Ending Odometer'!A427),"",'Ending Odometer'!A427)</f>
        <v/>
      </c>
      <c r="B427" s="54"/>
      <c r="C427" s="59" t="str">
        <f>IF(ISBLANK('Ending Odometer'!C427),"",'Ending Odometer'!C427)</f>
        <v/>
      </c>
      <c r="D427" s="54"/>
      <c r="E427" s="96"/>
      <c r="F427" s="97"/>
      <c r="G427" s="97"/>
      <c r="H427" s="97"/>
      <c r="I427" s="97"/>
      <c r="J427" s="97"/>
      <c r="K427" s="97"/>
      <c r="L427" s="97"/>
      <c r="M427" s="98"/>
      <c r="N427" s="54"/>
      <c r="O427" s="96"/>
      <c r="P427" s="97"/>
      <c r="Q427" s="99"/>
      <c r="R427" s="54"/>
      <c r="S427" s="22" t="str">
        <f>IF(ISBLANK('Ending Odometer'!M427),"",'Ending Odometer'!M427)</f>
        <v/>
      </c>
      <c r="T427" s="48"/>
      <c r="U427" s="28" t="str">
        <f>IF(ISBLANK('Ending Odometer'!M427),"",(('Bus Inventory'!Q427-'Bus Inventory'!T427)/'Ending Odometer'!H427))</f>
        <v/>
      </c>
      <c r="V427" s="15"/>
      <c r="W427" s="84"/>
    </row>
    <row r="428" spans="1:23" ht="15" customHeight="1" x14ac:dyDescent="0.25">
      <c r="A428" s="65" t="str">
        <f>IF(ISBLANK('Ending Odometer'!A428),"",'Ending Odometer'!A428)</f>
        <v/>
      </c>
      <c r="B428" s="54"/>
      <c r="C428" s="59" t="str">
        <f>IF(ISBLANK('Ending Odometer'!C428),"",'Ending Odometer'!C428)</f>
        <v/>
      </c>
      <c r="D428" s="54"/>
      <c r="E428" s="96"/>
      <c r="F428" s="97"/>
      <c r="G428" s="97"/>
      <c r="H428" s="97"/>
      <c r="I428" s="97"/>
      <c r="J428" s="97"/>
      <c r="K428" s="97"/>
      <c r="L428" s="97"/>
      <c r="M428" s="98"/>
      <c r="N428" s="54"/>
      <c r="O428" s="96"/>
      <c r="P428" s="97"/>
      <c r="Q428" s="99"/>
      <c r="R428" s="54"/>
      <c r="S428" s="22" t="str">
        <f>IF(ISBLANK('Ending Odometer'!M428),"",'Ending Odometer'!M428)</f>
        <v/>
      </c>
      <c r="T428" s="48"/>
      <c r="U428" s="28" t="str">
        <f>IF(ISBLANK('Ending Odometer'!M428),"",(('Bus Inventory'!Q428-'Bus Inventory'!T428)/'Ending Odometer'!H428))</f>
        <v/>
      </c>
      <c r="V428" s="15"/>
      <c r="W428" s="84"/>
    </row>
    <row r="429" spans="1:23" ht="15" customHeight="1" x14ac:dyDescent="0.25">
      <c r="A429" s="65" t="str">
        <f>IF(ISBLANK('Ending Odometer'!A429),"",'Ending Odometer'!A429)</f>
        <v/>
      </c>
      <c r="B429" s="54"/>
      <c r="C429" s="59" t="str">
        <f>IF(ISBLANK('Ending Odometer'!C429),"",'Ending Odometer'!C429)</f>
        <v/>
      </c>
      <c r="D429" s="54"/>
      <c r="E429" s="96"/>
      <c r="F429" s="97"/>
      <c r="G429" s="97"/>
      <c r="H429" s="97"/>
      <c r="I429" s="97"/>
      <c r="J429" s="97"/>
      <c r="K429" s="97"/>
      <c r="L429" s="97"/>
      <c r="M429" s="98"/>
      <c r="N429" s="54"/>
      <c r="O429" s="96"/>
      <c r="P429" s="97"/>
      <c r="Q429" s="99"/>
      <c r="R429" s="54"/>
      <c r="S429" s="22" t="str">
        <f>IF(ISBLANK('Ending Odometer'!M429),"",'Ending Odometer'!M429)</f>
        <v/>
      </c>
      <c r="T429" s="48"/>
      <c r="U429" s="28" t="str">
        <f>IF(ISBLANK('Ending Odometer'!M429),"",(('Bus Inventory'!Q429-'Bus Inventory'!T429)/'Ending Odometer'!H429))</f>
        <v/>
      </c>
      <c r="V429" s="15"/>
      <c r="W429" s="84"/>
    </row>
    <row r="430" spans="1:23" ht="15" customHeight="1" x14ac:dyDescent="0.25">
      <c r="A430" s="65" t="str">
        <f>IF(ISBLANK('Ending Odometer'!A430),"",'Ending Odometer'!A430)</f>
        <v/>
      </c>
      <c r="B430" s="54"/>
      <c r="C430" s="59" t="str">
        <f>IF(ISBLANK('Ending Odometer'!C430),"",'Ending Odometer'!C430)</f>
        <v/>
      </c>
      <c r="D430" s="54"/>
      <c r="E430" s="96"/>
      <c r="F430" s="97"/>
      <c r="G430" s="97"/>
      <c r="H430" s="97"/>
      <c r="I430" s="97"/>
      <c r="J430" s="97"/>
      <c r="K430" s="97"/>
      <c r="L430" s="97"/>
      <c r="M430" s="98"/>
      <c r="N430" s="54"/>
      <c r="O430" s="96"/>
      <c r="P430" s="97"/>
      <c r="Q430" s="99"/>
      <c r="R430" s="54"/>
      <c r="S430" s="22" t="str">
        <f>IF(ISBLANK('Ending Odometer'!M430),"",'Ending Odometer'!M430)</f>
        <v/>
      </c>
      <c r="T430" s="48"/>
      <c r="U430" s="28" t="str">
        <f>IF(ISBLANK('Ending Odometer'!M430),"",(('Bus Inventory'!Q430-'Bus Inventory'!T430)/'Ending Odometer'!H430))</f>
        <v/>
      </c>
      <c r="V430" s="15"/>
      <c r="W430" s="84"/>
    </row>
    <row r="431" spans="1:23" ht="15" customHeight="1" x14ac:dyDescent="0.25">
      <c r="A431" s="65" t="str">
        <f>IF(ISBLANK('Ending Odometer'!A431),"",'Ending Odometer'!A431)</f>
        <v/>
      </c>
      <c r="B431" s="54"/>
      <c r="C431" s="59" t="str">
        <f>IF(ISBLANK('Ending Odometer'!C431),"",'Ending Odometer'!C431)</f>
        <v/>
      </c>
      <c r="D431" s="54"/>
      <c r="E431" s="96"/>
      <c r="F431" s="97"/>
      <c r="G431" s="97"/>
      <c r="H431" s="97"/>
      <c r="I431" s="97"/>
      <c r="J431" s="97"/>
      <c r="K431" s="97"/>
      <c r="L431" s="97"/>
      <c r="M431" s="98"/>
      <c r="N431" s="54"/>
      <c r="O431" s="96"/>
      <c r="P431" s="97"/>
      <c r="Q431" s="99"/>
      <c r="R431" s="54"/>
      <c r="S431" s="22" t="str">
        <f>IF(ISBLANK('Ending Odometer'!M431),"",'Ending Odometer'!M431)</f>
        <v/>
      </c>
      <c r="T431" s="48"/>
      <c r="U431" s="28" t="str">
        <f>IF(ISBLANK('Ending Odometer'!M431),"",(('Bus Inventory'!Q431-'Bus Inventory'!T431)/'Ending Odometer'!H431))</f>
        <v/>
      </c>
      <c r="V431" s="15"/>
      <c r="W431" s="84"/>
    </row>
    <row r="432" spans="1:23" ht="15" customHeight="1" x14ac:dyDescent="0.25">
      <c r="A432" s="65" t="str">
        <f>IF(ISBLANK('Ending Odometer'!A432),"",'Ending Odometer'!A432)</f>
        <v/>
      </c>
      <c r="B432" s="54"/>
      <c r="C432" s="59" t="str">
        <f>IF(ISBLANK('Ending Odometer'!C432),"",'Ending Odometer'!C432)</f>
        <v/>
      </c>
      <c r="D432" s="54"/>
      <c r="E432" s="96"/>
      <c r="F432" s="97"/>
      <c r="G432" s="97"/>
      <c r="H432" s="97"/>
      <c r="I432" s="97"/>
      <c r="J432" s="97"/>
      <c r="K432" s="97"/>
      <c r="L432" s="97"/>
      <c r="M432" s="98"/>
      <c r="N432" s="54"/>
      <c r="O432" s="96"/>
      <c r="P432" s="97"/>
      <c r="Q432" s="99"/>
      <c r="R432" s="54"/>
      <c r="S432" s="22" t="str">
        <f>IF(ISBLANK('Ending Odometer'!M432),"",'Ending Odometer'!M432)</f>
        <v/>
      </c>
      <c r="T432" s="48"/>
      <c r="U432" s="28" t="str">
        <f>IF(ISBLANK('Ending Odometer'!M432),"",(('Bus Inventory'!Q432-'Bus Inventory'!T432)/'Ending Odometer'!H432))</f>
        <v/>
      </c>
      <c r="V432" s="15"/>
      <c r="W432" s="84"/>
    </row>
    <row r="433" spans="1:23" ht="15" customHeight="1" x14ac:dyDescent="0.25">
      <c r="A433" s="65" t="str">
        <f>IF(ISBLANK('Ending Odometer'!A433),"",'Ending Odometer'!A433)</f>
        <v/>
      </c>
      <c r="B433" s="54"/>
      <c r="C433" s="59" t="str">
        <f>IF(ISBLANK('Ending Odometer'!C433),"",'Ending Odometer'!C433)</f>
        <v/>
      </c>
      <c r="D433" s="54"/>
      <c r="E433" s="96"/>
      <c r="F433" s="97"/>
      <c r="G433" s="97"/>
      <c r="H433" s="97"/>
      <c r="I433" s="97"/>
      <c r="J433" s="97"/>
      <c r="K433" s="97"/>
      <c r="L433" s="97"/>
      <c r="M433" s="98"/>
      <c r="N433" s="54"/>
      <c r="O433" s="96"/>
      <c r="P433" s="97"/>
      <c r="Q433" s="99"/>
      <c r="R433" s="54"/>
      <c r="S433" s="22" t="str">
        <f>IF(ISBLANK('Ending Odometer'!M433),"",'Ending Odometer'!M433)</f>
        <v/>
      </c>
      <c r="T433" s="48"/>
      <c r="U433" s="28" t="str">
        <f>IF(ISBLANK('Ending Odometer'!M433),"",(('Bus Inventory'!Q433-'Bus Inventory'!T433)/'Ending Odometer'!H433))</f>
        <v/>
      </c>
      <c r="V433" s="15"/>
      <c r="W433" s="84"/>
    </row>
    <row r="434" spans="1:23" ht="15" customHeight="1" x14ac:dyDescent="0.25">
      <c r="A434" s="65" t="str">
        <f>IF(ISBLANK('Ending Odometer'!A434),"",'Ending Odometer'!A434)</f>
        <v/>
      </c>
      <c r="B434" s="54"/>
      <c r="C434" s="59" t="str">
        <f>IF(ISBLANK('Ending Odometer'!C434),"",'Ending Odometer'!C434)</f>
        <v/>
      </c>
      <c r="D434" s="54"/>
      <c r="E434" s="96"/>
      <c r="F434" s="97"/>
      <c r="G434" s="97"/>
      <c r="H434" s="97"/>
      <c r="I434" s="97"/>
      <c r="J434" s="97"/>
      <c r="K434" s="97"/>
      <c r="L434" s="97"/>
      <c r="M434" s="98"/>
      <c r="N434" s="54"/>
      <c r="O434" s="96"/>
      <c r="P434" s="97"/>
      <c r="Q434" s="99"/>
      <c r="R434" s="54"/>
      <c r="S434" s="22" t="str">
        <f>IF(ISBLANK('Ending Odometer'!M434),"",'Ending Odometer'!M434)</f>
        <v/>
      </c>
      <c r="T434" s="48"/>
      <c r="U434" s="28" t="str">
        <f>IF(ISBLANK('Ending Odometer'!M434),"",(('Bus Inventory'!Q434-'Bus Inventory'!T434)/'Ending Odometer'!H434))</f>
        <v/>
      </c>
      <c r="V434" s="15"/>
      <c r="W434" s="84"/>
    </row>
    <row r="435" spans="1:23" ht="15" customHeight="1" x14ac:dyDescent="0.25">
      <c r="A435" s="65" t="str">
        <f>IF(ISBLANK('Ending Odometer'!A435),"",'Ending Odometer'!A435)</f>
        <v/>
      </c>
      <c r="B435" s="54"/>
      <c r="C435" s="59" t="str">
        <f>IF(ISBLANK('Ending Odometer'!C435),"",'Ending Odometer'!C435)</f>
        <v/>
      </c>
      <c r="D435" s="54"/>
      <c r="E435" s="96"/>
      <c r="F435" s="97"/>
      <c r="G435" s="97"/>
      <c r="H435" s="97"/>
      <c r="I435" s="97"/>
      <c r="J435" s="97"/>
      <c r="K435" s="97"/>
      <c r="L435" s="97"/>
      <c r="M435" s="98"/>
      <c r="N435" s="54"/>
      <c r="O435" s="96"/>
      <c r="P435" s="97"/>
      <c r="Q435" s="99"/>
      <c r="R435" s="54"/>
      <c r="S435" s="22" t="str">
        <f>IF(ISBLANK('Ending Odometer'!M435),"",'Ending Odometer'!M435)</f>
        <v/>
      </c>
      <c r="T435" s="48"/>
      <c r="U435" s="28" t="str">
        <f>IF(ISBLANK('Ending Odometer'!M435),"",(('Bus Inventory'!Q435-'Bus Inventory'!T435)/'Ending Odometer'!H435))</f>
        <v/>
      </c>
      <c r="V435" s="15"/>
      <c r="W435" s="84"/>
    </row>
    <row r="436" spans="1:23" ht="15" customHeight="1" x14ac:dyDescent="0.25">
      <c r="A436" s="65" t="str">
        <f>IF(ISBLANK('Ending Odometer'!A436),"",'Ending Odometer'!A436)</f>
        <v/>
      </c>
      <c r="B436" s="54"/>
      <c r="C436" s="59" t="str">
        <f>IF(ISBLANK('Ending Odometer'!C436),"",'Ending Odometer'!C436)</f>
        <v/>
      </c>
      <c r="D436" s="54"/>
      <c r="E436" s="96"/>
      <c r="F436" s="97"/>
      <c r="G436" s="97"/>
      <c r="H436" s="97"/>
      <c r="I436" s="97"/>
      <c r="J436" s="97"/>
      <c r="K436" s="97"/>
      <c r="L436" s="97"/>
      <c r="M436" s="98"/>
      <c r="N436" s="54"/>
      <c r="O436" s="96"/>
      <c r="P436" s="97"/>
      <c r="Q436" s="99"/>
      <c r="R436" s="54"/>
      <c r="S436" s="22" t="str">
        <f>IF(ISBLANK('Ending Odometer'!M436),"",'Ending Odometer'!M436)</f>
        <v/>
      </c>
      <c r="T436" s="48"/>
      <c r="U436" s="28" t="str">
        <f>IF(ISBLANK('Ending Odometer'!M436),"",(('Bus Inventory'!Q436-'Bus Inventory'!T436)/'Ending Odometer'!H436))</f>
        <v/>
      </c>
      <c r="V436" s="15"/>
      <c r="W436" s="84"/>
    </row>
    <row r="437" spans="1:23" ht="15" customHeight="1" x14ac:dyDescent="0.25">
      <c r="A437" s="65" t="str">
        <f>IF(ISBLANK('Ending Odometer'!A437),"",'Ending Odometer'!A437)</f>
        <v/>
      </c>
      <c r="B437" s="54"/>
      <c r="C437" s="59" t="str">
        <f>IF(ISBLANK('Ending Odometer'!C437),"",'Ending Odometer'!C437)</f>
        <v/>
      </c>
      <c r="D437" s="54"/>
      <c r="E437" s="96"/>
      <c r="F437" s="97"/>
      <c r="G437" s="97"/>
      <c r="H437" s="97"/>
      <c r="I437" s="97"/>
      <c r="J437" s="97"/>
      <c r="K437" s="97"/>
      <c r="L437" s="97"/>
      <c r="M437" s="98"/>
      <c r="N437" s="54"/>
      <c r="O437" s="96"/>
      <c r="P437" s="97"/>
      <c r="Q437" s="99"/>
      <c r="R437" s="54"/>
      <c r="S437" s="22" t="str">
        <f>IF(ISBLANK('Ending Odometer'!M437),"",'Ending Odometer'!M437)</f>
        <v/>
      </c>
      <c r="T437" s="48"/>
      <c r="U437" s="28" t="str">
        <f>IF(ISBLANK('Ending Odometer'!M437),"",(('Bus Inventory'!Q437-'Bus Inventory'!T437)/'Ending Odometer'!H437))</f>
        <v/>
      </c>
      <c r="V437" s="15"/>
      <c r="W437" s="84"/>
    </row>
    <row r="438" spans="1:23" ht="15" customHeight="1" x14ac:dyDescent="0.25">
      <c r="A438" s="65" t="str">
        <f>IF(ISBLANK('Ending Odometer'!A438),"",'Ending Odometer'!A438)</f>
        <v/>
      </c>
      <c r="B438" s="54"/>
      <c r="C438" s="59" t="str">
        <f>IF(ISBLANK('Ending Odometer'!C438),"",'Ending Odometer'!C438)</f>
        <v/>
      </c>
      <c r="D438" s="54"/>
      <c r="E438" s="96"/>
      <c r="F438" s="97"/>
      <c r="G438" s="97"/>
      <c r="H438" s="97"/>
      <c r="I438" s="97"/>
      <c r="J438" s="97"/>
      <c r="K438" s="97"/>
      <c r="L438" s="97"/>
      <c r="M438" s="98"/>
      <c r="N438" s="54"/>
      <c r="O438" s="96"/>
      <c r="P438" s="97"/>
      <c r="Q438" s="99"/>
      <c r="R438" s="54"/>
      <c r="S438" s="22" t="str">
        <f>IF(ISBLANK('Ending Odometer'!M438),"",'Ending Odometer'!M438)</f>
        <v/>
      </c>
      <c r="T438" s="48"/>
      <c r="U438" s="28" t="str">
        <f>IF(ISBLANK('Ending Odometer'!M438),"",(('Bus Inventory'!Q438-'Bus Inventory'!T438)/'Ending Odometer'!H438))</f>
        <v/>
      </c>
      <c r="V438" s="15"/>
      <c r="W438" s="84"/>
    </row>
    <row r="439" spans="1:23" ht="15" customHeight="1" x14ac:dyDescent="0.25">
      <c r="A439" s="65" t="str">
        <f>IF(ISBLANK('Ending Odometer'!A439),"",'Ending Odometer'!A439)</f>
        <v/>
      </c>
      <c r="B439" s="54"/>
      <c r="C439" s="59" t="str">
        <f>IF(ISBLANK('Ending Odometer'!C439),"",'Ending Odometer'!C439)</f>
        <v/>
      </c>
      <c r="D439" s="54"/>
      <c r="E439" s="96"/>
      <c r="F439" s="97"/>
      <c r="G439" s="97"/>
      <c r="H439" s="97"/>
      <c r="I439" s="97"/>
      <c r="J439" s="97"/>
      <c r="K439" s="97"/>
      <c r="L439" s="97"/>
      <c r="M439" s="98"/>
      <c r="N439" s="54"/>
      <c r="O439" s="96"/>
      <c r="P439" s="97"/>
      <c r="Q439" s="99"/>
      <c r="R439" s="54"/>
      <c r="S439" s="22" t="str">
        <f>IF(ISBLANK('Ending Odometer'!M439),"",'Ending Odometer'!M439)</f>
        <v/>
      </c>
      <c r="T439" s="48"/>
      <c r="U439" s="28" t="str">
        <f>IF(ISBLANK('Ending Odometer'!M439),"",(('Bus Inventory'!Q439-'Bus Inventory'!T439)/'Ending Odometer'!H439))</f>
        <v/>
      </c>
      <c r="V439" s="15"/>
      <c r="W439" s="84"/>
    </row>
    <row r="440" spans="1:23" ht="15" customHeight="1" x14ac:dyDescent="0.25">
      <c r="A440" s="65" t="str">
        <f>IF(ISBLANK('Ending Odometer'!A440),"",'Ending Odometer'!A440)</f>
        <v/>
      </c>
      <c r="B440" s="54"/>
      <c r="C440" s="59" t="str">
        <f>IF(ISBLANK('Ending Odometer'!C440),"",'Ending Odometer'!C440)</f>
        <v/>
      </c>
      <c r="D440" s="54"/>
      <c r="E440" s="96"/>
      <c r="F440" s="97"/>
      <c r="G440" s="97"/>
      <c r="H440" s="97"/>
      <c r="I440" s="97"/>
      <c r="J440" s="97"/>
      <c r="K440" s="97"/>
      <c r="L440" s="97"/>
      <c r="M440" s="98"/>
      <c r="N440" s="54"/>
      <c r="O440" s="96"/>
      <c r="P440" s="97"/>
      <c r="Q440" s="99"/>
      <c r="R440" s="54"/>
      <c r="S440" s="22" t="str">
        <f>IF(ISBLANK('Ending Odometer'!M440),"",'Ending Odometer'!M440)</f>
        <v/>
      </c>
      <c r="T440" s="48"/>
      <c r="U440" s="28" t="str">
        <f>IF(ISBLANK('Ending Odometer'!M440),"",(('Bus Inventory'!Q440-'Bus Inventory'!T440)/'Ending Odometer'!H440))</f>
        <v/>
      </c>
      <c r="V440" s="15"/>
      <c r="W440" s="84"/>
    </row>
    <row r="441" spans="1:23" ht="15" customHeight="1" x14ac:dyDescent="0.25">
      <c r="A441" s="65" t="str">
        <f>IF(ISBLANK('Ending Odometer'!A441),"",'Ending Odometer'!A441)</f>
        <v/>
      </c>
      <c r="B441" s="54"/>
      <c r="C441" s="59" t="str">
        <f>IF(ISBLANK('Ending Odometer'!C441),"",'Ending Odometer'!C441)</f>
        <v/>
      </c>
      <c r="D441" s="54"/>
      <c r="E441" s="96"/>
      <c r="F441" s="97"/>
      <c r="G441" s="97"/>
      <c r="H441" s="97"/>
      <c r="I441" s="97"/>
      <c r="J441" s="97"/>
      <c r="K441" s="97"/>
      <c r="L441" s="97"/>
      <c r="M441" s="98"/>
      <c r="N441" s="54"/>
      <c r="O441" s="96"/>
      <c r="P441" s="97"/>
      <c r="Q441" s="99"/>
      <c r="R441" s="54"/>
      <c r="S441" s="22" t="str">
        <f>IF(ISBLANK('Ending Odometer'!M441),"",'Ending Odometer'!M441)</f>
        <v/>
      </c>
      <c r="T441" s="48"/>
      <c r="U441" s="28" t="str">
        <f>IF(ISBLANK('Ending Odometer'!M441),"",(('Bus Inventory'!Q441-'Bus Inventory'!T441)/'Ending Odometer'!H441))</f>
        <v/>
      </c>
      <c r="V441" s="15"/>
      <c r="W441" s="84"/>
    </row>
    <row r="442" spans="1:23" ht="15" customHeight="1" x14ac:dyDescent="0.25">
      <c r="A442" s="65" t="str">
        <f>IF(ISBLANK('Ending Odometer'!A442),"",'Ending Odometer'!A442)</f>
        <v/>
      </c>
      <c r="B442" s="54"/>
      <c r="C442" s="59" t="str">
        <f>IF(ISBLANK('Ending Odometer'!C442),"",'Ending Odometer'!C442)</f>
        <v/>
      </c>
      <c r="D442" s="54"/>
      <c r="E442" s="96"/>
      <c r="F442" s="97"/>
      <c r="G442" s="97"/>
      <c r="H442" s="97"/>
      <c r="I442" s="97"/>
      <c r="J442" s="97"/>
      <c r="K442" s="97"/>
      <c r="L442" s="97"/>
      <c r="M442" s="98"/>
      <c r="N442" s="54"/>
      <c r="O442" s="96"/>
      <c r="P442" s="97"/>
      <c r="Q442" s="99"/>
      <c r="R442" s="54"/>
      <c r="S442" s="22" t="str">
        <f>IF(ISBLANK('Ending Odometer'!M442),"",'Ending Odometer'!M442)</f>
        <v/>
      </c>
      <c r="T442" s="48"/>
      <c r="U442" s="28" t="str">
        <f>IF(ISBLANK('Ending Odometer'!M442),"",(('Bus Inventory'!Q442-'Bus Inventory'!T442)/'Ending Odometer'!H442))</f>
        <v/>
      </c>
      <c r="V442" s="15"/>
      <c r="W442" s="84"/>
    </row>
    <row r="443" spans="1:23" ht="15" customHeight="1" x14ac:dyDescent="0.25">
      <c r="A443" s="65" t="str">
        <f>IF(ISBLANK('Ending Odometer'!A443),"",'Ending Odometer'!A443)</f>
        <v/>
      </c>
      <c r="B443" s="54"/>
      <c r="C443" s="59" t="str">
        <f>IF(ISBLANK('Ending Odometer'!C443),"",'Ending Odometer'!C443)</f>
        <v/>
      </c>
      <c r="D443" s="54"/>
      <c r="E443" s="96"/>
      <c r="F443" s="97"/>
      <c r="G443" s="97"/>
      <c r="H443" s="97"/>
      <c r="I443" s="97"/>
      <c r="J443" s="97"/>
      <c r="K443" s="97"/>
      <c r="L443" s="97"/>
      <c r="M443" s="98"/>
      <c r="N443" s="54"/>
      <c r="O443" s="96"/>
      <c r="P443" s="97"/>
      <c r="Q443" s="99"/>
      <c r="R443" s="54"/>
      <c r="S443" s="22" t="str">
        <f>IF(ISBLANK('Ending Odometer'!M443),"",'Ending Odometer'!M443)</f>
        <v/>
      </c>
      <c r="T443" s="48"/>
      <c r="U443" s="28" t="str">
        <f>IF(ISBLANK('Ending Odometer'!M443),"",(('Bus Inventory'!Q443-'Bus Inventory'!T443)/'Ending Odometer'!H443))</f>
        <v/>
      </c>
      <c r="V443" s="15"/>
      <c r="W443" s="84"/>
    </row>
    <row r="444" spans="1:23" ht="15" customHeight="1" x14ac:dyDescent="0.25">
      <c r="A444" s="65" t="str">
        <f>IF(ISBLANK('Ending Odometer'!A444),"",'Ending Odometer'!A444)</f>
        <v/>
      </c>
      <c r="B444" s="54"/>
      <c r="C444" s="59" t="str">
        <f>IF(ISBLANK('Ending Odometer'!C444),"",'Ending Odometer'!C444)</f>
        <v/>
      </c>
      <c r="D444" s="54"/>
      <c r="E444" s="96"/>
      <c r="F444" s="97"/>
      <c r="G444" s="97"/>
      <c r="H444" s="97"/>
      <c r="I444" s="97"/>
      <c r="J444" s="97"/>
      <c r="K444" s="97"/>
      <c r="L444" s="97"/>
      <c r="M444" s="98"/>
      <c r="N444" s="54"/>
      <c r="O444" s="96"/>
      <c r="P444" s="97"/>
      <c r="Q444" s="99"/>
      <c r="R444" s="54"/>
      <c r="S444" s="22" t="str">
        <f>IF(ISBLANK('Ending Odometer'!M444),"",'Ending Odometer'!M444)</f>
        <v/>
      </c>
      <c r="T444" s="48"/>
      <c r="U444" s="28" t="str">
        <f>IF(ISBLANK('Ending Odometer'!M444),"",(('Bus Inventory'!Q444-'Bus Inventory'!T444)/'Ending Odometer'!H444))</f>
        <v/>
      </c>
      <c r="V444" s="15"/>
      <c r="W444" s="84"/>
    </row>
    <row r="445" spans="1:23" ht="15" customHeight="1" x14ac:dyDescent="0.25">
      <c r="A445" s="65" t="str">
        <f>IF(ISBLANK('Ending Odometer'!A445),"",'Ending Odometer'!A445)</f>
        <v/>
      </c>
      <c r="B445" s="54"/>
      <c r="C445" s="59" t="str">
        <f>IF(ISBLANK('Ending Odometer'!C445),"",'Ending Odometer'!C445)</f>
        <v/>
      </c>
      <c r="D445" s="54"/>
      <c r="E445" s="96"/>
      <c r="F445" s="97"/>
      <c r="G445" s="97"/>
      <c r="H445" s="97"/>
      <c r="I445" s="97"/>
      <c r="J445" s="97"/>
      <c r="K445" s="97"/>
      <c r="L445" s="97"/>
      <c r="M445" s="98"/>
      <c r="N445" s="54"/>
      <c r="O445" s="96"/>
      <c r="P445" s="97"/>
      <c r="Q445" s="99"/>
      <c r="R445" s="54"/>
      <c r="S445" s="22" t="str">
        <f>IF(ISBLANK('Ending Odometer'!M445),"",'Ending Odometer'!M445)</f>
        <v/>
      </c>
      <c r="T445" s="48"/>
      <c r="U445" s="28" t="str">
        <f>IF(ISBLANK('Ending Odometer'!M445),"",(('Bus Inventory'!Q445-'Bus Inventory'!T445)/'Ending Odometer'!H445))</f>
        <v/>
      </c>
      <c r="V445" s="15"/>
      <c r="W445" s="84"/>
    </row>
    <row r="446" spans="1:23" ht="15" customHeight="1" x14ac:dyDescent="0.25">
      <c r="A446" s="65" t="str">
        <f>IF(ISBLANK('Ending Odometer'!A446),"",'Ending Odometer'!A446)</f>
        <v/>
      </c>
      <c r="B446" s="54"/>
      <c r="C446" s="59" t="str">
        <f>IF(ISBLANK('Ending Odometer'!C446),"",'Ending Odometer'!C446)</f>
        <v/>
      </c>
      <c r="D446" s="54"/>
      <c r="E446" s="96"/>
      <c r="F446" s="97"/>
      <c r="G446" s="97"/>
      <c r="H446" s="97"/>
      <c r="I446" s="97"/>
      <c r="J446" s="97"/>
      <c r="K446" s="97"/>
      <c r="L446" s="97"/>
      <c r="M446" s="98"/>
      <c r="N446" s="54"/>
      <c r="O446" s="96"/>
      <c r="P446" s="97"/>
      <c r="Q446" s="99"/>
      <c r="R446" s="54"/>
      <c r="S446" s="22" t="str">
        <f>IF(ISBLANK('Ending Odometer'!M446),"",'Ending Odometer'!M446)</f>
        <v/>
      </c>
      <c r="T446" s="48"/>
      <c r="U446" s="28" t="str">
        <f>IF(ISBLANK('Ending Odometer'!M446),"",(('Bus Inventory'!Q446-'Bus Inventory'!T446)/'Ending Odometer'!H446))</f>
        <v/>
      </c>
      <c r="V446" s="15"/>
      <c r="W446" s="84"/>
    </row>
    <row r="447" spans="1:23" ht="15" customHeight="1" x14ac:dyDescent="0.25">
      <c r="A447" s="65" t="str">
        <f>IF(ISBLANK('Ending Odometer'!A447),"",'Ending Odometer'!A447)</f>
        <v/>
      </c>
      <c r="B447" s="54"/>
      <c r="C447" s="59" t="str">
        <f>IF(ISBLANK('Ending Odometer'!C447),"",'Ending Odometer'!C447)</f>
        <v/>
      </c>
      <c r="D447" s="54"/>
      <c r="E447" s="96"/>
      <c r="F447" s="97"/>
      <c r="G447" s="97"/>
      <c r="H447" s="97"/>
      <c r="I447" s="97"/>
      <c r="J447" s="97"/>
      <c r="K447" s="97"/>
      <c r="L447" s="97"/>
      <c r="M447" s="98"/>
      <c r="N447" s="54"/>
      <c r="O447" s="96"/>
      <c r="P447" s="97"/>
      <c r="Q447" s="99"/>
      <c r="R447" s="54"/>
      <c r="S447" s="22" t="str">
        <f>IF(ISBLANK('Ending Odometer'!M447),"",'Ending Odometer'!M447)</f>
        <v/>
      </c>
      <c r="T447" s="48"/>
      <c r="U447" s="28" t="str">
        <f>IF(ISBLANK('Ending Odometer'!M447),"",(('Bus Inventory'!Q447-'Bus Inventory'!T447)/'Ending Odometer'!H447))</f>
        <v/>
      </c>
      <c r="V447" s="15"/>
      <c r="W447" s="84"/>
    </row>
    <row r="448" spans="1:23" ht="15" customHeight="1" x14ac:dyDescent="0.25">
      <c r="A448" s="65" t="str">
        <f>IF(ISBLANK('Ending Odometer'!A448),"",'Ending Odometer'!A448)</f>
        <v/>
      </c>
      <c r="B448" s="54"/>
      <c r="C448" s="59" t="str">
        <f>IF(ISBLANK('Ending Odometer'!C448),"",'Ending Odometer'!C448)</f>
        <v/>
      </c>
      <c r="D448" s="54"/>
      <c r="E448" s="96"/>
      <c r="F448" s="97"/>
      <c r="G448" s="97"/>
      <c r="H448" s="97"/>
      <c r="I448" s="97"/>
      <c r="J448" s="97"/>
      <c r="K448" s="97"/>
      <c r="L448" s="97"/>
      <c r="M448" s="98"/>
      <c r="N448" s="54"/>
      <c r="O448" s="96"/>
      <c r="P448" s="97"/>
      <c r="Q448" s="99"/>
      <c r="R448" s="54"/>
      <c r="S448" s="22" t="str">
        <f>IF(ISBLANK('Ending Odometer'!M448),"",'Ending Odometer'!M448)</f>
        <v/>
      </c>
      <c r="T448" s="48"/>
      <c r="U448" s="28" t="str">
        <f>IF(ISBLANK('Ending Odometer'!M448),"",(('Bus Inventory'!Q448-'Bus Inventory'!T448)/'Ending Odometer'!H448))</f>
        <v/>
      </c>
      <c r="V448" s="15"/>
      <c r="W448" s="84"/>
    </row>
    <row r="449" spans="1:23" ht="15" customHeight="1" x14ac:dyDescent="0.25">
      <c r="A449" s="65" t="str">
        <f>IF(ISBLANK('Ending Odometer'!A449),"",'Ending Odometer'!A449)</f>
        <v/>
      </c>
      <c r="B449" s="54"/>
      <c r="C449" s="59" t="str">
        <f>IF(ISBLANK('Ending Odometer'!C449),"",'Ending Odometer'!C449)</f>
        <v/>
      </c>
      <c r="D449" s="54"/>
      <c r="E449" s="96"/>
      <c r="F449" s="97"/>
      <c r="G449" s="97"/>
      <c r="H449" s="97"/>
      <c r="I449" s="97"/>
      <c r="J449" s="97"/>
      <c r="K449" s="97"/>
      <c r="L449" s="97"/>
      <c r="M449" s="98"/>
      <c r="N449" s="54"/>
      <c r="O449" s="96"/>
      <c r="P449" s="97"/>
      <c r="Q449" s="99"/>
      <c r="R449" s="54"/>
      <c r="S449" s="22" t="str">
        <f>IF(ISBLANK('Ending Odometer'!M449),"",'Ending Odometer'!M449)</f>
        <v/>
      </c>
      <c r="T449" s="48"/>
      <c r="U449" s="28" t="str">
        <f>IF(ISBLANK('Ending Odometer'!M449),"",(('Bus Inventory'!Q449-'Bus Inventory'!T449)/'Ending Odometer'!H449))</f>
        <v/>
      </c>
      <c r="V449" s="15"/>
      <c r="W449" s="84"/>
    </row>
    <row r="450" spans="1:23" ht="15" customHeight="1" x14ac:dyDescent="0.25">
      <c r="A450" s="65" t="str">
        <f>IF(ISBLANK('Ending Odometer'!A450),"",'Ending Odometer'!A450)</f>
        <v/>
      </c>
      <c r="B450" s="54"/>
      <c r="C450" s="59" t="str">
        <f>IF(ISBLANK('Ending Odometer'!C450),"",'Ending Odometer'!C450)</f>
        <v/>
      </c>
      <c r="D450" s="54"/>
      <c r="E450" s="96"/>
      <c r="F450" s="97"/>
      <c r="G450" s="97"/>
      <c r="H450" s="97"/>
      <c r="I450" s="97"/>
      <c r="J450" s="97"/>
      <c r="K450" s="97"/>
      <c r="L450" s="97"/>
      <c r="M450" s="98"/>
      <c r="N450" s="54"/>
      <c r="O450" s="96"/>
      <c r="P450" s="97"/>
      <c r="Q450" s="99"/>
      <c r="R450" s="54"/>
      <c r="S450" s="22" t="str">
        <f>IF(ISBLANK('Ending Odometer'!M450),"",'Ending Odometer'!M450)</f>
        <v/>
      </c>
      <c r="T450" s="48"/>
      <c r="U450" s="28" t="str">
        <f>IF(ISBLANK('Ending Odometer'!M450),"",(('Bus Inventory'!Q450-'Bus Inventory'!T450)/'Ending Odometer'!H450))</f>
        <v/>
      </c>
      <c r="V450" s="15"/>
      <c r="W450" s="84"/>
    </row>
    <row r="451" spans="1:23" ht="15" customHeight="1" x14ac:dyDescent="0.25">
      <c r="A451" s="65" t="str">
        <f>IF(ISBLANK('Ending Odometer'!A451),"",'Ending Odometer'!A451)</f>
        <v/>
      </c>
      <c r="B451" s="54"/>
      <c r="C451" s="59" t="str">
        <f>IF(ISBLANK('Ending Odometer'!C451),"",'Ending Odometer'!C451)</f>
        <v/>
      </c>
      <c r="D451" s="54"/>
      <c r="E451" s="96"/>
      <c r="F451" s="97"/>
      <c r="G451" s="97"/>
      <c r="H451" s="97"/>
      <c r="I451" s="97"/>
      <c r="J451" s="97"/>
      <c r="K451" s="97"/>
      <c r="L451" s="97"/>
      <c r="M451" s="98"/>
      <c r="N451" s="54"/>
      <c r="O451" s="96"/>
      <c r="P451" s="97"/>
      <c r="Q451" s="99"/>
      <c r="R451" s="54"/>
      <c r="S451" s="22" t="str">
        <f>IF(ISBLANK('Ending Odometer'!M451),"",'Ending Odometer'!M451)</f>
        <v/>
      </c>
      <c r="T451" s="48"/>
      <c r="U451" s="28" t="str">
        <f>IF(ISBLANK('Ending Odometer'!M451),"",(('Bus Inventory'!Q451-'Bus Inventory'!T451)/'Ending Odometer'!H451))</f>
        <v/>
      </c>
      <c r="V451" s="15"/>
      <c r="W451" s="84"/>
    </row>
    <row r="452" spans="1:23" ht="15" customHeight="1" x14ac:dyDescent="0.25">
      <c r="A452" s="65" t="str">
        <f>IF(ISBLANK('Ending Odometer'!A452),"",'Ending Odometer'!A452)</f>
        <v/>
      </c>
      <c r="B452" s="54"/>
      <c r="C452" s="59" t="str">
        <f>IF(ISBLANK('Ending Odometer'!C452),"",'Ending Odometer'!C452)</f>
        <v/>
      </c>
      <c r="D452" s="54"/>
      <c r="E452" s="96"/>
      <c r="F452" s="97"/>
      <c r="G452" s="97"/>
      <c r="H452" s="97"/>
      <c r="I452" s="97"/>
      <c r="J452" s="97"/>
      <c r="K452" s="97"/>
      <c r="L452" s="97"/>
      <c r="M452" s="98"/>
      <c r="N452" s="54"/>
      <c r="O452" s="96"/>
      <c r="P452" s="97"/>
      <c r="Q452" s="99"/>
      <c r="R452" s="54"/>
      <c r="S452" s="22" t="str">
        <f>IF(ISBLANK('Ending Odometer'!M452),"",'Ending Odometer'!M452)</f>
        <v/>
      </c>
      <c r="T452" s="48"/>
      <c r="U452" s="28" t="str">
        <f>IF(ISBLANK('Ending Odometer'!M452),"",(('Bus Inventory'!Q452-'Bus Inventory'!T452)/'Ending Odometer'!H452))</f>
        <v/>
      </c>
      <c r="V452" s="15"/>
      <c r="W452" s="84"/>
    </row>
    <row r="453" spans="1:23" ht="15" customHeight="1" x14ac:dyDescent="0.25">
      <c r="A453" s="65" t="str">
        <f>IF(ISBLANK('Ending Odometer'!A453),"",'Ending Odometer'!A453)</f>
        <v/>
      </c>
      <c r="B453" s="54"/>
      <c r="C453" s="59" t="str">
        <f>IF(ISBLANK('Ending Odometer'!C453),"",'Ending Odometer'!C453)</f>
        <v/>
      </c>
      <c r="D453" s="54"/>
      <c r="E453" s="96"/>
      <c r="F453" s="97"/>
      <c r="G453" s="97"/>
      <c r="H453" s="97"/>
      <c r="I453" s="97"/>
      <c r="J453" s="97"/>
      <c r="K453" s="97"/>
      <c r="L453" s="97"/>
      <c r="M453" s="98"/>
      <c r="N453" s="54"/>
      <c r="O453" s="96"/>
      <c r="P453" s="97"/>
      <c r="Q453" s="99"/>
      <c r="R453" s="54"/>
      <c r="S453" s="22" t="str">
        <f>IF(ISBLANK('Ending Odometer'!M453),"",'Ending Odometer'!M453)</f>
        <v/>
      </c>
      <c r="T453" s="48"/>
      <c r="U453" s="28" t="str">
        <f>IF(ISBLANK('Ending Odometer'!M453),"",(('Bus Inventory'!Q453-'Bus Inventory'!T453)/'Ending Odometer'!H453))</f>
        <v/>
      </c>
      <c r="V453" s="15"/>
      <c r="W453" s="84"/>
    </row>
    <row r="454" spans="1:23" ht="15" customHeight="1" x14ac:dyDescent="0.25">
      <c r="A454" s="65" t="str">
        <f>IF(ISBLANK('Ending Odometer'!A454),"",'Ending Odometer'!A454)</f>
        <v/>
      </c>
      <c r="B454" s="54"/>
      <c r="C454" s="59" t="str">
        <f>IF(ISBLANK('Ending Odometer'!C454),"",'Ending Odometer'!C454)</f>
        <v/>
      </c>
      <c r="D454" s="54"/>
      <c r="E454" s="96"/>
      <c r="F454" s="97"/>
      <c r="G454" s="97"/>
      <c r="H454" s="97"/>
      <c r="I454" s="97"/>
      <c r="J454" s="97"/>
      <c r="K454" s="97"/>
      <c r="L454" s="97"/>
      <c r="M454" s="98"/>
      <c r="N454" s="54"/>
      <c r="O454" s="96"/>
      <c r="P454" s="97"/>
      <c r="Q454" s="99"/>
      <c r="R454" s="54"/>
      <c r="S454" s="22" t="str">
        <f>IF(ISBLANK('Ending Odometer'!M454),"",'Ending Odometer'!M454)</f>
        <v/>
      </c>
      <c r="T454" s="48"/>
      <c r="U454" s="28" t="str">
        <f>IF(ISBLANK('Ending Odometer'!M454),"",(('Bus Inventory'!Q454-'Bus Inventory'!T454)/'Ending Odometer'!H454))</f>
        <v/>
      </c>
      <c r="V454" s="15"/>
      <c r="W454" s="84"/>
    </row>
    <row r="455" spans="1:23" ht="15" customHeight="1" x14ac:dyDescent="0.25">
      <c r="A455" s="65" t="str">
        <f>IF(ISBLANK('Ending Odometer'!A455),"",'Ending Odometer'!A455)</f>
        <v/>
      </c>
      <c r="B455" s="54"/>
      <c r="C455" s="59" t="str">
        <f>IF(ISBLANK('Ending Odometer'!C455),"",'Ending Odometer'!C455)</f>
        <v/>
      </c>
      <c r="D455" s="54"/>
      <c r="E455" s="96"/>
      <c r="F455" s="97"/>
      <c r="G455" s="97"/>
      <c r="H455" s="97"/>
      <c r="I455" s="97"/>
      <c r="J455" s="97"/>
      <c r="K455" s="97"/>
      <c r="L455" s="97"/>
      <c r="M455" s="98"/>
      <c r="N455" s="54"/>
      <c r="O455" s="96"/>
      <c r="P455" s="97"/>
      <c r="Q455" s="99"/>
      <c r="R455" s="54"/>
      <c r="S455" s="22" t="str">
        <f>IF(ISBLANK('Ending Odometer'!M455),"",'Ending Odometer'!M455)</f>
        <v/>
      </c>
      <c r="T455" s="48"/>
      <c r="U455" s="28" t="str">
        <f>IF(ISBLANK('Ending Odometer'!M455),"",(('Bus Inventory'!Q455-'Bus Inventory'!T455)/'Ending Odometer'!H455))</f>
        <v/>
      </c>
      <c r="V455" s="15"/>
      <c r="W455" s="84"/>
    </row>
    <row r="456" spans="1:23" ht="15" customHeight="1" x14ac:dyDescent="0.25">
      <c r="A456" s="65" t="str">
        <f>IF(ISBLANK('Ending Odometer'!A456),"",'Ending Odometer'!A456)</f>
        <v/>
      </c>
      <c r="B456" s="54"/>
      <c r="C456" s="59" t="str">
        <f>IF(ISBLANK('Ending Odometer'!C456),"",'Ending Odometer'!C456)</f>
        <v/>
      </c>
      <c r="D456" s="54"/>
      <c r="E456" s="96"/>
      <c r="F456" s="97"/>
      <c r="G456" s="97"/>
      <c r="H456" s="97"/>
      <c r="I456" s="97"/>
      <c r="J456" s="97"/>
      <c r="K456" s="97"/>
      <c r="L456" s="97"/>
      <c r="M456" s="98"/>
      <c r="N456" s="54"/>
      <c r="O456" s="96"/>
      <c r="P456" s="97"/>
      <c r="Q456" s="99"/>
      <c r="R456" s="54"/>
      <c r="S456" s="22" t="str">
        <f>IF(ISBLANK('Ending Odometer'!M456),"",'Ending Odometer'!M456)</f>
        <v/>
      </c>
      <c r="T456" s="48"/>
      <c r="U456" s="28" t="str">
        <f>IF(ISBLANK('Ending Odometer'!M456),"",(('Bus Inventory'!Q456-'Bus Inventory'!T456)/'Ending Odometer'!H456))</f>
        <v/>
      </c>
      <c r="V456" s="15"/>
      <c r="W456" s="84"/>
    </row>
    <row r="457" spans="1:23" ht="15" customHeight="1" x14ac:dyDescent="0.25">
      <c r="A457" s="65" t="str">
        <f>IF(ISBLANK('Ending Odometer'!A457),"",'Ending Odometer'!A457)</f>
        <v/>
      </c>
      <c r="B457" s="54"/>
      <c r="C457" s="59" t="str">
        <f>IF(ISBLANK('Ending Odometer'!C457),"",'Ending Odometer'!C457)</f>
        <v/>
      </c>
      <c r="D457" s="54"/>
      <c r="E457" s="96"/>
      <c r="F457" s="97"/>
      <c r="G457" s="97"/>
      <c r="H457" s="97"/>
      <c r="I457" s="97"/>
      <c r="J457" s="97"/>
      <c r="K457" s="97"/>
      <c r="L457" s="97"/>
      <c r="M457" s="98"/>
      <c r="N457" s="54"/>
      <c r="O457" s="96"/>
      <c r="P457" s="97"/>
      <c r="Q457" s="99"/>
      <c r="R457" s="54"/>
      <c r="S457" s="22" t="str">
        <f>IF(ISBLANK('Ending Odometer'!M457),"",'Ending Odometer'!M457)</f>
        <v/>
      </c>
      <c r="T457" s="48"/>
      <c r="U457" s="28" t="str">
        <f>IF(ISBLANK('Ending Odometer'!M457),"",(('Bus Inventory'!Q457-'Bus Inventory'!T457)/'Ending Odometer'!H457))</f>
        <v/>
      </c>
      <c r="V457" s="15"/>
      <c r="W457" s="84"/>
    </row>
    <row r="458" spans="1:23" ht="15" customHeight="1" x14ac:dyDescent="0.25">
      <c r="A458" s="65" t="str">
        <f>IF(ISBLANK('Ending Odometer'!A458),"",'Ending Odometer'!A458)</f>
        <v/>
      </c>
      <c r="B458" s="54"/>
      <c r="C458" s="59" t="str">
        <f>IF(ISBLANK('Ending Odometer'!C458),"",'Ending Odometer'!C458)</f>
        <v/>
      </c>
      <c r="D458" s="54"/>
      <c r="E458" s="96"/>
      <c r="F458" s="97"/>
      <c r="G458" s="97"/>
      <c r="H458" s="97"/>
      <c r="I458" s="97"/>
      <c r="J458" s="97"/>
      <c r="K458" s="97"/>
      <c r="L458" s="97"/>
      <c r="M458" s="98"/>
      <c r="N458" s="54"/>
      <c r="O458" s="96"/>
      <c r="P458" s="97"/>
      <c r="Q458" s="99"/>
      <c r="R458" s="54"/>
      <c r="S458" s="22" t="str">
        <f>IF(ISBLANK('Ending Odometer'!M458),"",'Ending Odometer'!M458)</f>
        <v/>
      </c>
      <c r="T458" s="48"/>
      <c r="U458" s="28" t="str">
        <f>IF(ISBLANK('Ending Odometer'!M458),"",(('Bus Inventory'!Q458-'Bus Inventory'!T458)/'Ending Odometer'!H458))</f>
        <v/>
      </c>
      <c r="V458" s="15"/>
      <c r="W458" s="84"/>
    </row>
    <row r="459" spans="1:23" ht="15" customHeight="1" x14ac:dyDescent="0.25">
      <c r="A459" s="65" t="str">
        <f>IF(ISBLANK('Ending Odometer'!A459),"",'Ending Odometer'!A459)</f>
        <v/>
      </c>
      <c r="B459" s="54"/>
      <c r="C459" s="59" t="str">
        <f>IF(ISBLANK('Ending Odometer'!C459),"",'Ending Odometer'!C459)</f>
        <v/>
      </c>
      <c r="D459" s="54"/>
      <c r="E459" s="96"/>
      <c r="F459" s="97"/>
      <c r="G459" s="97"/>
      <c r="H459" s="97"/>
      <c r="I459" s="97"/>
      <c r="J459" s="97"/>
      <c r="K459" s="97"/>
      <c r="L459" s="97"/>
      <c r="M459" s="98"/>
      <c r="N459" s="54"/>
      <c r="O459" s="96"/>
      <c r="P459" s="97"/>
      <c r="Q459" s="99"/>
      <c r="R459" s="54"/>
      <c r="S459" s="22" t="str">
        <f>IF(ISBLANK('Ending Odometer'!M459),"",'Ending Odometer'!M459)</f>
        <v/>
      </c>
      <c r="T459" s="48"/>
      <c r="U459" s="28" t="str">
        <f>IF(ISBLANK('Ending Odometer'!M459),"",(('Bus Inventory'!Q459-'Bus Inventory'!T459)/'Ending Odometer'!H459))</f>
        <v/>
      </c>
      <c r="V459" s="15"/>
      <c r="W459" s="84"/>
    </row>
    <row r="460" spans="1:23" ht="15" customHeight="1" x14ac:dyDescent="0.25">
      <c r="A460" s="65" t="str">
        <f>IF(ISBLANK('Ending Odometer'!A460),"",'Ending Odometer'!A460)</f>
        <v/>
      </c>
      <c r="B460" s="54"/>
      <c r="C460" s="59" t="str">
        <f>IF(ISBLANK('Ending Odometer'!C460),"",'Ending Odometer'!C460)</f>
        <v/>
      </c>
      <c r="D460" s="54"/>
      <c r="E460" s="96"/>
      <c r="F460" s="97"/>
      <c r="G460" s="97"/>
      <c r="H460" s="97"/>
      <c r="I460" s="97"/>
      <c r="J460" s="97"/>
      <c r="K460" s="97"/>
      <c r="L460" s="97"/>
      <c r="M460" s="98"/>
      <c r="N460" s="54"/>
      <c r="O460" s="96"/>
      <c r="P460" s="97"/>
      <c r="Q460" s="99"/>
      <c r="R460" s="54"/>
      <c r="S460" s="22" t="str">
        <f>IF(ISBLANK('Ending Odometer'!M460),"",'Ending Odometer'!M460)</f>
        <v/>
      </c>
      <c r="T460" s="48"/>
      <c r="U460" s="28" t="str">
        <f>IF(ISBLANK('Ending Odometer'!M460),"",(('Bus Inventory'!Q460-'Bus Inventory'!T460)/'Ending Odometer'!H460))</f>
        <v/>
      </c>
      <c r="V460" s="15"/>
      <c r="W460" s="84"/>
    </row>
    <row r="461" spans="1:23" ht="15" customHeight="1" x14ac:dyDescent="0.25">
      <c r="A461" s="65" t="str">
        <f>IF(ISBLANK('Ending Odometer'!A461),"",'Ending Odometer'!A461)</f>
        <v/>
      </c>
      <c r="B461" s="54"/>
      <c r="C461" s="59" t="str">
        <f>IF(ISBLANK('Ending Odometer'!C461),"",'Ending Odometer'!C461)</f>
        <v/>
      </c>
      <c r="D461" s="54"/>
      <c r="E461" s="96"/>
      <c r="F461" s="97"/>
      <c r="G461" s="97"/>
      <c r="H461" s="97"/>
      <c r="I461" s="97"/>
      <c r="J461" s="97"/>
      <c r="K461" s="97"/>
      <c r="L461" s="97"/>
      <c r="M461" s="98"/>
      <c r="N461" s="54"/>
      <c r="O461" s="96"/>
      <c r="P461" s="97"/>
      <c r="Q461" s="99"/>
      <c r="R461" s="54"/>
      <c r="S461" s="22" t="str">
        <f>IF(ISBLANK('Ending Odometer'!M461),"",'Ending Odometer'!M461)</f>
        <v/>
      </c>
      <c r="T461" s="48"/>
      <c r="U461" s="28" t="str">
        <f>IF(ISBLANK('Ending Odometer'!M461),"",(('Bus Inventory'!Q461-'Bus Inventory'!T461)/'Ending Odometer'!H461))</f>
        <v/>
      </c>
      <c r="V461" s="15"/>
      <c r="W461" s="84"/>
    </row>
    <row r="462" spans="1:23" ht="15" customHeight="1" x14ac:dyDescent="0.25">
      <c r="A462" s="65" t="str">
        <f>IF(ISBLANK('Ending Odometer'!A462),"",'Ending Odometer'!A462)</f>
        <v/>
      </c>
      <c r="B462" s="54"/>
      <c r="C462" s="59" t="str">
        <f>IF(ISBLANK('Ending Odometer'!C462),"",'Ending Odometer'!C462)</f>
        <v/>
      </c>
      <c r="D462" s="54"/>
      <c r="E462" s="96"/>
      <c r="F462" s="97"/>
      <c r="G462" s="97"/>
      <c r="H462" s="97"/>
      <c r="I462" s="97"/>
      <c r="J462" s="97"/>
      <c r="K462" s="97"/>
      <c r="L462" s="97"/>
      <c r="M462" s="98"/>
      <c r="N462" s="54"/>
      <c r="O462" s="96"/>
      <c r="P462" s="97"/>
      <c r="Q462" s="99"/>
      <c r="R462" s="54"/>
      <c r="S462" s="22" t="str">
        <f>IF(ISBLANK('Ending Odometer'!M462),"",'Ending Odometer'!M462)</f>
        <v/>
      </c>
      <c r="T462" s="48"/>
      <c r="U462" s="28" t="str">
        <f>IF(ISBLANK('Ending Odometer'!M462),"",(('Bus Inventory'!Q462-'Bus Inventory'!T462)/'Ending Odometer'!H462))</f>
        <v/>
      </c>
      <c r="V462" s="15"/>
      <c r="W462" s="84"/>
    </row>
    <row r="463" spans="1:23" ht="15" customHeight="1" x14ac:dyDescent="0.25">
      <c r="A463" s="65" t="str">
        <f>IF(ISBLANK('Ending Odometer'!A463),"",'Ending Odometer'!A463)</f>
        <v/>
      </c>
      <c r="B463" s="54"/>
      <c r="C463" s="59" t="str">
        <f>IF(ISBLANK('Ending Odometer'!C463),"",'Ending Odometer'!C463)</f>
        <v/>
      </c>
      <c r="D463" s="54"/>
      <c r="E463" s="96"/>
      <c r="F463" s="97"/>
      <c r="G463" s="97"/>
      <c r="H463" s="97"/>
      <c r="I463" s="97"/>
      <c r="J463" s="97"/>
      <c r="K463" s="97"/>
      <c r="L463" s="97"/>
      <c r="M463" s="98"/>
      <c r="N463" s="54"/>
      <c r="O463" s="96"/>
      <c r="P463" s="97"/>
      <c r="Q463" s="99"/>
      <c r="R463" s="54"/>
      <c r="S463" s="22" t="str">
        <f>IF(ISBLANK('Ending Odometer'!M463),"",'Ending Odometer'!M463)</f>
        <v/>
      </c>
      <c r="T463" s="48"/>
      <c r="U463" s="28" t="str">
        <f>IF(ISBLANK('Ending Odometer'!M463),"",(('Bus Inventory'!Q463-'Bus Inventory'!T463)/'Ending Odometer'!H463))</f>
        <v/>
      </c>
      <c r="V463" s="15"/>
      <c r="W463" s="84"/>
    </row>
    <row r="464" spans="1:23" ht="15" customHeight="1" x14ac:dyDescent="0.25">
      <c r="A464" s="65" t="str">
        <f>IF(ISBLANK('Ending Odometer'!A464),"",'Ending Odometer'!A464)</f>
        <v/>
      </c>
      <c r="B464" s="54"/>
      <c r="C464" s="59" t="str">
        <f>IF(ISBLANK('Ending Odometer'!C464),"",'Ending Odometer'!C464)</f>
        <v/>
      </c>
      <c r="D464" s="54"/>
      <c r="E464" s="96"/>
      <c r="F464" s="97"/>
      <c r="G464" s="97"/>
      <c r="H464" s="97"/>
      <c r="I464" s="97"/>
      <c r="J464" s="97"/>
      <c r="K464" s="97"/>
      <c r="L464" s="97"/>
      <c r="M464" s="98"/>
      <c r="N464" s="54"/>
      <c r="O464" s="96"/>
      <c r="P464" s="97"/>
      <c r="Q464" s="99"/>
      <c r="R464" s="54"/>
      <c r="S464" s="22" t="str">
        <f>IF(ISBLANK('Ending Odometer'!M464),"",'Ending Odometer'!M464)</f>
        <v/>
      </c>
      <c r="T464" s="48"/>
      <c r="U464" s="28" t="str">
        <f>IF(ISBLANK('Ending Odometer'!M464),"",(('Bus Inventory'!Q464-'Bus Inventory'!T464)/'Ending Odometer'!H464))</f>
        <v/>
      </c>
      <c r="V464" s="15"/>
      <c r="W464" s="84"/>
    </row>
    <row r="465" spans="1:23" ht="15" customHeight="1" x14ac:dyDescent="0.25">
      <c r="A465" s="65" t="str">
        <f>IF(ISBLANK('Ending Odometer'!A465),"",'Ending Odometer'!A465)</f>
        <v/>
      </c>
      <c r="B465" s="54"/>
      <c r="C465" s="59" t="str">
        <f>IF(ISBLANK('Ending Odometer'!C465),"",'Ending Odometer'!C465)</f>
        <v/>
      </c>
      <c r="D465" s="54"/>
      <c r="E465" s="96"/>
      <c r="F465" s="97"/>
      <c r="G465" s="97"/>
      <c r="H465" s="97"/>
      <c r="I465" s="97"/>
      <c r="J465" s="97"/>
      <c r="K465" s="97"/>
      <c r="L465" s="97"/>
      <c r="M465" s="98"/>
      <c r="N465" s="54"/>
      <c r="O465" s="96"/>
      <c r="P465" s="97"/>
      <c r="Q465" s="99"/>
      <c r="R465" s="54"/>
      <c r="S465" s="22" t="str">
        <f>IF(ISBLANK('Ending Odometer'!M465),"",'Ending Odometer'!M465)</f>
        <v/>
      </c>
      <c r="T465" s="48"/>
      <c r="U465" s="28" t="str">
        <f>IF(ISBLANK('Ending Odometer'!M465),"",(('Bus Inventory'!Q465-'Bus Inventory'!T465)/'Ending Odometer'!H465))</f>
        <v/>
      </c>
      <c r="V465" s="15"/>
      <c r="W465" s="84"/>
    </row>
    <row r="466" spans="1:23" ht="15" customHeight="1" x14ac:dyDescent="0.25">
      <c r="A466" s="65" t="str">
        <f>IF(ISBLANK('Ending Odometer'!A466),"",'Ending Odometer'!A466)</f>
        <v/>
      </c>
      <c r="B466" s="54"/>
      <c r="C466" s="59" t="str">
        <f>IF(ISBLANK('Ending Odometer'!C466),"",'Ending Odometer'!C466)</f>
        <v/>
      </c>
      <c r="D466" s="54"/>
      <c r="E466" s="96"/>
      <c r="F466" s="97"/>
      <c r="G466" s="97"/>
      <c r="H466" s="97"/>
      <c r="I466" s="97"/>
      <c r="J466" s="97"/>
      <c r="K466" s="97"/>
      <c r="L466" s="97"/>
      <c r="M466" s="98"/>
      <c r="N466" s="54"/>
      <c r="O466" s="96"/>
      <c r="P466" s="97"/>
      <c r="Q466" s="99"/>
      <c r="R466" s="54"/>
      <c r="S466" s="22" t="str">
        <f>IF(ISBLANK('Ending Odometer'!M466),"",'Ending Odometer'!M466)</f>
        <v/>
      </c>
      <c r="T466" s="48"/>
      <c r="U466" s="28" t="str">
        <f>IF(ISBLANK('Ending Odometer'!M466),"",(('Bus Inventory'!Q466-'Bus Inventory'!T466)/'Ending Odometer'!H466))</f>
        <v/>
      </c>
      <c r="V466" s="15"/>
      <c r="W466" s="84"/>
    </row>
    <row r="467" spans="1:23" ht="15" customHeight="1" x14ac:dyDescent="0.25">
      <c r="A467" s="65" t="str">
        <f>IF(ISBLANK('Ending Odometer'!A467),"",'Ending Odometer'!A467)</f>
        <v/>
      </c>
      <c r="B467" s="54"/>
      <c r="C467" s="59" t="str">
        <f>IF(ISBLANK('Ending Odometer'!C467),"",'Ending Odometer'!C467)</f>
        <v/>
      </c>
      <c r="D467" s="54"/>
      <c r="E467" s="96"/>
      <c r="F467" s="97"/>
      <c r="G467" s="97"/>
      <c r="H467" s="97"/>
      <c r="I467" s="97"/>
      <c r="J467" s="97"/>
      <c r="K467" s="97"/>
      <c r="L467" s="97"/>
      <c r="M467" s="98"/>
      <c r="N467" s="54"/>
      <c r="O467" s="96"/>
      <c r="P467" s="97"/>
      <c r="Q467" s="99"/>
      <c r="R467" s="54"/>
      <c r="S467" s="22" t="str">
        <f>IF(ISBLANK('Ending Odometer'!M467),"",'Ending Odometer'!M467)</f>
        <v/>
      </c>
      <c r="T467" s="48"/>
      <c r="U467" s="28" t="str">
        <f>IF(ISBLANK('Ending Odometer'!M467),"",(('Bus Inventory'!Q467-'Bus Inventory'!T467)/'Ending Odometer'!H467))</f>
        <v/>
      </c>
      <c r="V467" s="15"/>
      <c r="W467" s="84"/>
    </row>
    <row r="468" spans="1:23" ht="15" customHeight="1" x14ac:dyDescent="0.25">
      <c r="A468" s="65" t="str">
        <f>IF(ISBLANK('Ending Odometer'!A468),"",'Ending Odometer'!A468)</f>
        <v/>
      </c>
      <c r="B468" s="54"/>
      <c r="C468" s="59" t="str">
        <f>IF(ISBLANK('Ending Odometer'!C468),"",'Ending Odometer'!C468)</f>
        <v/>
      </c>
      <c r="D468" s="54"/>
      <c r="E468" s="96"/>
      <c r="F468" s="97"/>
      <c r="G468" s="97"/>
      <c r="H468" s="97"/>
      <c r="I468" s="97"/>
      <c r="J468" s="97"/>
      <c r="K468" s="97"/>
      <c r="L468" s="97"/>
      <c r="M468" s="98"/>
      <c r="N468" s="54"/>
      <c r="O468" s="96"/>
      <c r="P468" s="97"/>
      <c r="Q468" s="99"/>
      <c r="R468" s="54"/>
      <c r="S468" s="22" t="str">
        <f>IF(ISBLANK('Ending Odometer'!M468),"",'Ending Odometer'!M468)</f>
        <v/>
      </c>
      <c r="T468" s="48"/>
      <c r="U468" s="28" t="str">
        <f>IF(ISBLANK('Ending Odometer'!M468),"",(('Bus Inventory'!Q468-'Bus Inventory'!T468)/'Ending Odometer'!H468))</f>
        <v/>
      </c>
      <c r="V468" s="15"/>
      <c r="W468" s="84"/>
    </row>
    <row r="469" spans="1:23" ht="15" customHeight="1" x14ac:dyDescent="0.25">
      <c r="A469" s="65" t="str">
        <f>IF(ISBLANK('Ending Odometer'!A469),"",'Ending Odometer'!A469)</f>
        <v/>
      </c>
      <c r="B469" s="54"/>
      <c r="C469" s="59" t="str">
        <f>IF(ISBLANK('Ending Odometer'!C469),"",'Ending Odometer'!C469)</f>
        <v/>
      </c>
      <c r="D469" s="54"/>
      <c r="E469" s="96"/>
      <c r="F469" s="97"/>
      <c r="G469" s="97"/>
      <c r="H469" s="97"/>
      <c r="I469" s="97"/>
      <c r="J469" s="97"/>
      <c r="K469" s="97"/>
      <c r="L469" s="97"/>
      <c r="M469" s="98"/>
      <c r="N469" s="54"/>
      <c r="O469" s="96"/>
      <c r="P469" s="97"/>
      <c r="Q469" s="99"/>
      <c r="R469" s="54"/>
      <c r="S469" s="22" t="str">
        <f>IF(ISBLANK('Ending Odometer'!M469),"",'Ending Odometer'!M469)</f>
        <v/>
      </c>
      <c r="T469" s="48"/>
      <c r="U469" s="28" t="str">
        <f>IF(ISBLANK('Ending Odometer'!M469),"",(('Bus Inventory'!Q469-'Bus Inventory'!T469)/'Ending Odometer'!H469))</f>
        <v/>
      </c>
      <c r="V469" s="15"/>
      <c r="W469" s="84"/>
    </row>
    <row r="470" spans="1:23" ht="15" customHeight="1" x14ac:dyDescent="0.25">
      <c r="A470" s="65" t="str">
        <f>IF(ISBLANK('Ending Odometer'!A470),"",'Ending Odometer'!A470)</f>
        <v/>
      </c>
      <c r="B470" s="54"/>
      <c r="C470" s="59" t="str">
        <f>IF(ISBLANK('Ending Odometer'!C470),"",'Ending Odometer'!C470)</f>
        <v/>
      </c>
      <c r="D470" s="54"/>
      <c r="E470" s="96"/>
      <c r="F470" s="97"/>
      <c r="G470" s="97"/>
      <c r="H470" s="97"/>
      <c r="I470" s="97"/>
      <c r="J470" s="97"/>
      <c r="K470" s="97"/>
      <c r="L470" s="97"/>
      <c r="M470" s="98"/>
      <c r="N470" s="54"/>
      <c r="O470" s="96"/>
      <c r="P470" s="97"/>
      <c r="Q470" s="99"/>
      <c r="R470" s="54"/>
      <c r="S470" s="22" t="str">
        <f>IF(ISBLANK('Ending Odometer'!M470),"",'Ending Odometer'!M470)</f>
        <v/>
      </c>
      <c r="T470" s="48"/>
      <c r="U470" s="28" t="str">
        <f>IF(ISBLANK('Ending Odometer'!M470),"",(('Bus Inventory'!Q470-'Bus Inventory'!T470)/'Ending Odometer'!H470))</f>
        <v/>
      </c>
      <c r="V470" s="15"/>
      <c r="W470" s="84"/>
    </row>
    <row r="471" spans="1:23" ht="15" customHeight="1" x14ac:dyDescent="0.25">
      <c r="A471" s="65" t="str">
        <f>IF(ISBLANK('Ending Odometer'!A471),"",'Ending Odometer'!A471)</f>
        <v/>
      </c>
      <c r="B471" s="54"/>
      <c r="C471" s="59" t="str">
        <f>IF(ISBLANK('Ending Odometer'!C471),"",'Ending Odometer'!C471)</f>
        <v/>
      </c>
      <c r="D471" s="54"/>
      <c r="E471" s="96"/>
      <c r="F471" s="97"/>
      <c r="G471" s="97"/>
      <c r="H471" s="97"/>
      <c r="I471" s="97"/>
      <c r="J471" s="97"/>
      <c r="K471" s="97"/>
      <c r="L471" s="97"/>
      <c r="M471" s="98"/>
      <c r="N471" s="54"/>
      <c r="O471" s="96"/>
      <c r="P471" s="97"/>
      <c r="Q471" s="99"/>
      <c r="R471" s="54"/>
      <c r="S471" s="22" t="str">
        <f>IF(ISBLANK('Ending Odometer'!M471),"",'Ending Odometer'!M471)</f>
        <v/>
      </c>
      <c r="T471" s="48"/>
      <c r="U471" s="28" t="str">
        <f>IF(ISBLANK('Ending Odometer'!M471),"",(('Bus Inventory'!Q471-'Bus Inventory'!T471)/'Ending Odometer'!H471))</f>
        <v/>
      </c>
      <c r="V471" s="15"/>
      <c r="W471" s="84"/>
    </row>
    <row r="472" spans="1:23" ht="15" customHeight="1" x14ac:dyDescent="0.25">
      <c r="A472" s="65" t="str">
        <f>IF(ISBLANK('Ending Odometer'!A472),"",'Ending Odometer'!A472)</f>
        <v/>
      </c>
      <c r="B472" s="54"/>
      <c r="C472" s="59" t="str">
        <f>IF(ISBLANK('Ending Odometer'!C472),"",'Ending Odometer'!C472)</f>
        <v/>
      </c>
      <c r="D472" s="54"/>
      <c r="E472" s="96"/>
      <c r="F472" s="97"/>
      <c r="G472" s="97"/>
      <c r="H472" s="97"/>
      <c r="I472" s="97"/>
      <c r="J472" s="97"/>
      <c r="K472" s="97"/>
      <c r="L472" s="97"/>
      <c r="M472" s="98"/>
      <c r="N472" s="54"/>
      <c r="O472" s="96"/>
      <c r="P472" s="97"/>
      <c r="Q472" s="99"/>
      <c r="R472" s="54"/>
      <c r="S472" s="22" t="str">
        <f>IF(ISBLANK('Ending Odometer'!M472),"",'Ending Odometer'!M472)</f>
        <v/>
      </c>
      <c r="T472" s="48"/>
      <c r="U472" s="28" t="str">
        <f>IF(ISBLANK('Ending Odometer'!M472),"",(('Bus Inventory'!Q472-'Bus Inventory'!T472)/'Ending Odometer'!H472))</f>
        <v/>
      </c>
      <c r="V472" s="15"/>
      <c r="W472" s="84"/>
    </row>
    <row r="473" spans="1:23" ht="15" customHeight="1" x14ac:dyDescent="0.25">
      <c r="A473" s="65" t="str">
        <f>IF(ISBLANK('Ending Odometer'!A473),"",'Ending Odometer'!A473)</f>
        <v/>
      </c>
      <c r="B473" s="54"/>
      <c r="C473" s="59" t="str">
        <f>IF(ISBLANK('Ending Odometer'!C473),"",'Ending Odometer'!C473)</f>
        <v/>
      </c>
      <c r="D473" s="54"/>
      <c r="E473" s="96"/>
      <c r="F473" s="97"/>
      <c r="G473" s="97"/>
      <c r="H473" s="97"/>
      <c r="I473" s="97"/>
      <c r="J473" s="97"/>
      <c r="K473" s="97"/>
      <c r="L473" s="97"/>
      <c r="M473" s="98"/>
      <c r="N473" s="54"/>
      <c r="O473" s="96"/>
      <c r="P473" s="97"/>
      <c r="Q473" s="99"/>
      <c r="R473" s="54"/>
      <c r="S473" s="22" t="str">
        <f>IF(ISBLANK('Ending Odometer'!M473),"",'Ending Odometer'!M473)</f>
        <v/>
      </c>
      <c r="T473" s="48"/>
      <c r="U473" s="28" t="str">
        <f>IF(ISBLANK('Ending Odometer'!M473),"",(('Bus Inventory'!Q473-'Bus Inventory'!T473)/'Ending Odometer'!H473))</f>
        <v/>
      </c>
      <c r="V473" s="15"/>
      <c r="W473" s="84"/>
    </row>
    <row r="474" spans="1:23" ht="15" customHeight="1" x14ac:dyDescent="0.25">
      <c r="A474" s="65" t="str">
        <f>IF(ISBLANK('Ending Odometer'!A474),"",'Ending Odometer'!A474)</f>
        <v/>
      </c>
      <c r="B474" s="54"/>
      <c r="C474" s="59" t="str">
        <f>IF(ISBLANK('Ending Odometer'!C474),"",'Ending Odometer'!C474)</f>
        <v/>
      </c>
      <c r="D474" s="54"/>
      <c r="E474" s="96"/>
      <c r="F474" s="97"/>
      <c r="G474" s="97"/>
      <c r="H474" s="97"/>
      <c r="I474" s="97"/>
      <c r="J474" s="97"/>
      <c r="K474" s="97"/>
      <c r="L474" s="97"/>
      <c r="M474" s="98"/>
      <c r="N474" s="54"/>
      <c r="O474" s="96"/>
      <c r="P474" s="97"/>
      <c r="Q474" s="99"/>
      <c r="R474" s="54"/>
      <c r="S474" s="22" t="str">
        <f>IF(ISBLANK('Ending Odometer'!M474),"",'Ending Odometer'!M474)</f>
        <v/>
      </c>
      <c r="T474" s="48"/>
      <c r="U474" s="28" t="str">
        <f>IF(ISBLANK('Ending Odometer'!M474),"",(('Bus Inventory'!Q474-'Bus Inventory'!T474)/'Ending Odometer'!H474))</f>
        <v/>
      </c>
      <c r="V474" s="15"/>
      <c r="W474" s="84"/>
    </row>
    <row r="475" spans="1:23" ht="15" customHeight="1" x14ac:dyDescent="0.25">
      <c r="A475" s="65" t="str">
        <f>IF(ISBLANK('Ending Odometer'!A475),"",'Ending Odometer'!A475)</f>
        <v/>
      </c>
      <c r="B475" s="54"/>
      <c r="C475" s="59" t="str">
        <f>IF(ISBLANK('Ending Odometer'!C475),"",'Ending Odometer'!C475)</f>
        <v/>
      </c>
      <c r="D475" s="54"/>
      <c r="E475" s="96"/>
      <c r="F475" s="97"/>
      <c r="G475" s="97"/>
      <c r="H475" s="97"/>
      <c r="I475" s="97"/>
      <c r="J475" s="97"/>
      <c r="K475" s="97"/>
      <c r="L475" s="97"/>
      <c r="M475" s="98"/>
      <c r="N475" s="54"/>
      <c r="O475" s="96"/>
      <c r="P475" s="97"/>
      <c r="Q475" s="99"/>
      <c r="R475" s="54"/>
      <c r="S475" s="22" t="str">
        <f>IF(ISBLANK('Ending Odometer'!M475),"",'Ending Odometer'!M475)</f>
        <v/>
      </c>
      <c r="T475" s="48"/>
      <c r="U475" s="28" t="str">
        <f>IF(ISBLANK('Ending Odometer'!M475),"",(('Bus Inventory'!Q475-'Bus Inventory'!T475)/'Ending Odometer'!H475))</f>
        <v/>
      </c>
      <c r="V475" s="15"/>
      <c r="W475" s="84"/>
    </row>
    <row r="476" spans="1:23" ht="15" customHeight="1" x14ac:dyDescent="0.25">
      <c r="A476" s="65" t="str">
        <f>IF(ISBLANK('Ending Odometer'!A476),"",'Ending Odometer'!A476)</f>
        <v/>
      </c>
      <c r="B476" s="54"/>
      <c r="C476" s="59" t="str">
        <f>IF(ISBLANK('Ending Odometer'!C476),"",'Ending Odometer'!C476)</f>
        <v/>
      </c>
      <c r="D476" s="54"/>
      <c r="E476" s="96"/>
      <c r="F476" s="97"/>
      <c r="G476" s="97"/>
      <c r="H476" s="97"/>
      <c r="I476" s="97"/>
      <c r="J476" s="97"/>
      <c r="K476" s="97"/>
      <c r="L476" s="97"/>
      <c r="M476" s="98"/>
      <c r="N476" s="54"/>
      <c r="O476" s="96"/>
      <c r="P476" s="97"/>
      <c r="Q476" s="99"/>
      <c r="R476" s="54"/>
      <c r="S476" s="22" t="str">
        <f>IF(ISBLANK('Ending Odometer'!M476),"",'Ending Odometer'!M476)</f>
        <v/>
      </c>
      <c r="T476" s="48"/>
      <c r="U476" s="28" t="str">
        <f>IF(ISBLANK('Ending Odometer'!M476),"",(('Bus Inventory'!Q476-'Bus Inventory'!T476)/'Ending Odometer'!H476))</f>
        <v/>
      </c>
      <c r="V476" s="15"/>
      <c r="W476" s="84"/>
    </row>
    <row r="477" spans="1:23" ht="15" customHeight="1" x14ac:dyDescent="0.25">
      <c r="A477" s="65" t="str">
        <f>IF(ISBLANK('Ending Odometer'!A477),"",'Ending Odometer'!A477)</f>
        <v/>
      </c>
      <c r="B477" s="54"/>
      <c r="C477" s="59" t="str">
        <f>IF(ISBLANK('Ending Odometer'!C477),"",'Ending Odometer'!C477)</f>
        <v/>
      </c>
      <c r="D477" s="54"/>
      <c r="E477" s="96"/>
      <c r="F477" s="97"/>
      <c r="G477" s="97"/>
      <c r="H477" s="97"/>
      <c r="I477" s="97"/>
      <c r="J477" s="97"/>
      <c r="K477" s="97"/>
      <c r="L477" s="97"/>
      <c r="M477" s="98"/>
      <c r="N477" s="54"/>
      <c r="O477" s="96"/>
      <c r="P477" s="97"/>
      <c r="Q477" s="99"/>
      <c r="R477" s="54"/>
      <c r="S477" s="22" t="str">
        <f>IF(ISBLANK('Ending Odometer'!M477),"",'Ending Odometer'!M477)</f>
        <v/>
      </c>
      <c r="T477" s="48"/>
      <c r="U477" s="28" t="str">
        <f>IF(ISBLANK('Ending Odometer'!M477),"",(('Bus Inventory'!Q477-'Bus Inventory'!T477)/'Ending Odometer'!H477))</f>
        <v/>
      </c>
      <c r="V477" s="15"/>
      <c r="W477" s="84"/>
    </row>
    <row r="478" spans="1:23" ht="15" customHeight="1" x14ac:dyDescent="0.25">
      <c r="A478" s="65" t="str">
        <f>IF(ISBLANK('Ending Odometer'!A478),"",'Ending Odometer'!A478)</f>
        <v/>
      </c>
      <c r="B478" s="54"/>
      <c r="C478" s="59" t="str">
        <f>IF(ISBLANK('Ending Odometer'!C478),"",'Ending Odometer'!C478)</f>
        <v/>
      </c>
      <c r="D478" s="54"/>
      <c r="E478" s="96"/>
      <c r="F478" s="97"/>
      <c r="G478" s="97"/>
      <c r="H478" s="97"/>
      <c r="I478" s="97"/>
      <c r="J478" s="97"/>
      <c r="K478" s="97"/>
      <c r="L478" s="97"/>
      <c r="M478" s="98"/>
      <c r="N478" s="54"/>
      <c r="O478" s="96"/>
      <c r="P478" s="97"/>
      <c r="Q478" s="99"/>
      <c r="R478" s="54"/>
      <c r="S478" s="22" t="str">
        <f>IF(ISBLANK('Ending Odometer'!M478),"",'Ending Odometer'!M478)</f>
        <v/>
      </c>
      <c r="T478" s="48"/>
      <c r="U478" s="28" t="str">
        <f>IF(ISBLANK('Ending Odometer'!M478),"",(('Bus Inventory'!Q478-'Bus Inventory'!T478)/'Ending Odometer'!H478))</f>
        <v/>
      </c>
      <c r="V478" s="15"/>
      <c r="W478" s="84"/>
    </row>
    <row r="479" spans="1:23" ht="15" customHeight="1" x14ac:dyDescent="0.25">
      <c r="A479" s="65" t="str">
        <f>IF(ISBLANK('Ending Odometer'!A479),"",'Ending Odometer'!A479)</f>
        <v/>
      </c>
      <c r="B479" s="54"/>
      <c r="C479" s="59" t="str">
        <f>IF(ISBLANK('Ending Odometer'!C479),"",'Ending Odometer'!C479)</f>
        <v/>
      </c>
      <c r="D479" s="54"/>
      <c r="E479" s="96"/>
      <c r="F479" s="97"/>
      <c r="G479" s="97"/>
      <c r="H479" s="97"/>
      <c r="I479" s="97"/>
      <c r="J479" s="97"/>
      <c r="K479" s="97"/>
      <c r="L479" s="97"/>
      <c r="M479" s="98"/>
      <c r="N479" s="54"/>
      <c r="O479" s="96"/>
      <c r="P479" s="97"/>
      <c r="Q479" s="99"/>
      <c r="R479" s="54"/>
      <c r="S479" s="22" t="str">
        <f>IF(ISBLANK('Ending Odometer'!M479),"",'Ending Odometer'!M479)</f>
        <v/>
      </c>
      <c r="T479" s="48"/>
      <c r="U479" s="28" t="str">
        <f>IF(ISBLANK('Ending Odometer'!M479),"",(('Bus Inventory'!Q479-'Bus Inventory'!T479)/'Ending Odometer'!H479))</f>
        <v/>
      </c>
      <c r="V479" s="15"/>
      <c r="W479" s="84"/>
    </row>
    <row r="480" spans="1:23" ht="15" customHeight="1" x14ac:dyDescent="0.25">
      <c r="A480" s="65" t="str">
        <f>IF(ISBLANK('Ending Odometer'!A480),"",'Ending Odometer'!A480)</f>
        <v/>
      </c>
      <c r="B480" s="54"/>
      <c r="C480" s="59" t="str">
        <f>IF(ISBLANK('Ending Odometer'!C480),"",'Ending Odometer'!C480)</f>
        <v/>
      </c>
      <c r="D480" s="54"/>
      <c r="E480" s="96"/>
      <c r="F480" s="97"/>
      <c r="G480" s="97"/>
      <c r="H480" s="97"/>
      <c r="I480" s="97"/>
      <c r="J480" s="97"/>
      <c r="K480" s="97"/>
      <c r="L480" s="97"/>
      <c r="M480" s="98"/>
      <c r="N480" s="54"/>
      <c r="O480" s="96"/>
      <c r="P480" s="97"/>
      <c r="Q480" s="99"/>
      <c r="R480" s="54"/>
      <c r="S480" s="22" t="str">
        <f>IF(ISBLANK('Ending Odometer'!M480),"",'Ending Odometer'!M480)</f>
        <v/>
      </c>
      <c r="T480" s="48"/>
      <c r="U480" s="28" t="str">
        <f>IF(ISBLANK('Ending Odometer'!M480),"",(('Bus Inventory'!Q480-'Bus Inventory'!T480)/'Ending Odometer'!H480))</f>
        <v/>
      </c>
      <c r="V480" s="15"/>
      <c r="W480" s="84"/>
    </row>
    <row r="481" spans="1:23" ht="15" customHeight="1" x14ac:dyDescent="0.25">
      <c r="A481" s="65" t="str">
        <f>IF(ISBLANK('Ending Odometer'!A481),"",'Ending Odometer'!A481)</f>
        <v/>
      </c>
      <c r="B481" s="54"/>
      <c r="C481" s="59" t="str">
        <f>IF(ISBLANK('Ending Odometer'!C481),"",'Ending Odometer'!C481)</f>
        <v/>
      </c>
      <c r="D481" s="54"/>
      <c r="E481" s="96"/>
      <c r="F481" s="97"/>
      <c r="G481" s="97"/>
      <c r="H481" s="97"/>
      <c r="I481" s="97"/>
      <c r="J481" s="97"/>
      <c r="K481" s="97"/>
      <c r="L481" s="97"/>
      <c r="M481" s="98"/>
      <c r="N481" s="54"/>
      <c r="O481" s="96"/>
      <c r="P481" s="97"/>
      <c r="Q481" s="99"/>
      <c r="R481" s="54"/>
      <c r="S481" s="22" t="str">
        <f>IF(ISBLANK('Ending Odometer'!M481),"",'Ending Odometer'!M481)</f>
        <v/>
      </c>
      <c r="T481" s="48"/>
      <c r="U481" s="28" t="str">
        <f>IF(ISBLANK('Ending Odometer'!M481),"",(('Bus Inventory'!Q481-'Bus Inventory'!T481)/'Ending Odometer'!H481))</f>
        <v/>
      </c>
      <c r="V481" s="15"/>
      <c r="W481" s="84"/>
    </row>
    <row r="482" spans="1:23" ht="15" customHeight="1" x14ac:dyDescent="0.25">
      <c r="A482" s="65" t="str">
        <f>IF(ISBLANK('Ending Odometer'!A482),"",'Ending Odometer'!A482)</f>
        <v/>
      </c>
      <c r="B482" s="54"/>
      <c r="C482" s="59" t="str">
        <f>IF(ISBLANK('Ending Odometer'!C482),"",'Ending Odometer'!C482)</f>
        <v/>
      </c>
      <c r="D482" s="54"/>
      <c r="E482" s="96"/>
      <c r="F482" s="97"/>
      <c r="G482" s="97"/>
      <c r="H482" s="97"/>
      <c r="I482" s="97"/>
      <c r="J482" s="97"/>
      <c r="K482" s="97"/>
      <c r="L482" s="97"/>
      <c r="M482" s="98"/>
      <c r="N482" s="54"/>
      <c r="O482" s="96"/>
      <c r="P482" s="97"/>
      <c r="Q482" s="99"/>
      <c r="R482" s="54"/>
      <c r="S482" s="22" t="str">
        <f>IF(ISBLANK('Ending Odometer'!M482),"",'Ending Odometer'!M482)</f>
        <v/>
      </c>
      <c r="T482" s="48"/>
      <c r="U482" s="28" t="str">
        <f>IF(ISBLANK('Ending Odometer'!M482),"",(('Bus Inventory'!Q482-'Bus Inventory'!T482)/'Ending Odometer'!H482))</f>
        <v/>
      </c>
      <c r="V482" s="15"/>
      <c r="W482" s="84"/>
    </row>
    <row r="483" spans="1:23" ht="15" customHeight="1" x14ac:dyDescent="0.25">
      <c r="A483" s="65" t="str">
        <f>IF(ISBLANK('Ending Odometer'!A483),"",'Ending Odometer'!A483)</f>
        <v/>
      </c>
      <c r="B483" s="54"/>
      <c r="C483" s="59" t="str">
        <f>IF(ISBLANK('Ending Odometer'!C483),"",'Ending Odometer'!C483)</f>
        <v/>
      </c>
      <c r="D483" s="54"/>
      <c r="E483" s="96"/>
      <c r="F483" s="97"/>
      <c r="G483" s="97"/>
      <c r="H483" s="97"/>
      <c r="I483" s="97"/>
      <c r="J483" s="97"/>
      <c r="K483" s="97"/>
      <c r="L483" s="97"/>
      <c r="M483" s="98"/>
      <c r="N483" s="54"/>
      <c r="O483" s="96"/>
      <c r="P483" s="97"/>
      <c r="Q483" s="99"/>
      <c r="R483" s="54"/>
      <c r="S483" s="22" t="str">
        <f>IF(ISBLANK('Ending Odometer'!M483),"",'Ending Odometer'!M483)</f>
        <v/>
      </c>
      <c r="T483" s="48"/>
      <c r="U483" s="28" t="str">
        <f>IF(ISBLANK('Ending Odometer'!M483),"",(('Bus Inventory'!Q483-'Bus Inventory'!T483)/'Ending Odometer'!H483))</f>
        <v/>
      </c>
      <c r="V483" s="15"/>
      <c r="W483" s="84"/>
    </row>
    <row r="484" spans="1:23" ht="15" customHeight="1" x14ac:dyDescent="0.25">
      <c r="A484" s="65" t="str">
        <f>IF(ISBLANK('Ending Odometer'!A484),"",'Ending Odometer'!A484)</f>
        <v/>
      </c>
      <c r="B484" s="54"/>
      <c r="C484" s="59" t="str">
        <f>IF(ISBLANK('Ending Odometer'!C484),"",'Ending Odometer'!C484)</f>
        <v/>
      </c>
      <c r="D484" s="54"/>
      <c r="E484" s="96"/>
      <c r="F484" s="97"/>
      <c r="G484" s="97"/>
      <c r="H484" s="97"/>
      <c r="I484" s="97"/>
      <c r="J484" s="97"/>
      <c r="K484" s="97"/>
      <c r="L484" s="97"/>
      <c r="M484" s="98"/>
      <c r="N484" s="54"/>
      <c r="O484" s="96"/>
      <c r="P484" s="97"/>
      <c r="Q484" s="99"/>
      <c r="R484" s="54"/>
      <c r="S484" s="22" t="str">
        <f>IF(ISBLANK('Ending Odometer'!M484),"",'Ending Odometer'!M484)</f>
        <v/>
      </c>
      <c r="T484" s="48"/>
      <c r="U484" s="28" t="str">
        <f>IF(ISBLANK('Ending Odometer'!M484),"",(('Bus Inventory'!Q484-'Bus Inventory'!T484)/'Ending Odometer'!H484))</f>
        <v/>
      </c>
      <c r="V484" s="15"/>
      <c r="W484" s="84"/>
    </row>
    <row r="485" spans="1:23" ht="15" customHeight="1" x14ac:dyDescent="0.25">
      <c r="A485" s="65" t="str">
        <f>IF(ISBLANK('Ending Odometer'!A485),"",'Ending Odometer'!A485)</f>
        <v/>
      </c>
      <c r="B485" s="54"/>
      <c r="C485" s="59" t="str">
        <f>IF(ISBLANK('Ending Odometer'!C485),"",'Ending Odometer'!C485)</f>
        <v/>
      </c>
      <c r="D485" s="54"/>
      <c r="E485" s="96"/>
      <c r="F485" s="97"/>
      <c r="G485" s="97"/>
      <c r="H485" s="97"/>
      <c r="I485" s="97"/>
      <c r="J485" s="97"/>
      <c r="K485" s="97"/>
      <c r="L485" s="97"/>
      <c r="M485" s="98"/>
      <c r="N485" s="54"/>
      <c r="O485" s="96"/>
      <c r="P485" s="97"/>
      <c r="Q485" s="99"/>
      <c r="R485" s="54"/>
      <c r="S485" s="22" t="str">
        <f>IF(ISBLANK('Ending Odometer'!M485),"",'Ending Odometer'!M485)</f>
        <v/>
      </c>
      <c r="T485" s="48"/>
      <c r="U485" s="28" t="str">
        <f>IF(ISBLANK('Ending Odometer'!M485),"",(('Bus Inventory'!Q485-'Bus Inventory'!T485)/'Ending Odometer'!H485))</f>
        <v/>
      </c>
      <c r="V485" s="15"/>
      <c r="W485" s="84"/>
    </row>
    <row r="486" spans="1:23" ht="15" customHeight="1" x14ac:dyDescent="0.25">
      <c r="A486" s="65" t="str">
        <f>IF(ISBLANK('Ending Odometer'!A486),"",'Ending Odometer'!A486)</f>
        <v/>
      </c>
      <c r="B486" s="54"/>
      <c r="C486" s="59" t="str">
        <f>IF(ISBLANK('Ending Odometer'!C486),"",'Ending Odometer'!C486)</f>
        <v/>
      </c>
      <c r="D486" s="54"/>
      <c r="E486" s="96"/>
      <c r="F486" s="97"/>
      <c r="G486" s="97"/>
      <c r="H486" s="97"/>
      <c r="I486" s="97"/>
      <c r="J486" s="97"/>
      <c r="K486" s="97"/>
      <c r="L486" s="97"/>
      <c r="M486" s="98"/>
      <c r="N486" s="54"/>
      <c r="O486" s="96"/>
      <c r="P486" s="97"/>
      <c r="Q486" s="99"/>
      <c r="R486" s="54"/>
      <c r="S486" s="22" t="str">
        <f>IF(ISBLANK('Ending Odometer'!M486),"",'Ending Odometer'!M486)</f>
        <v/>
      </c>
      <c r="T486" s="48"/>
      <c r="U486" s="28" t="str">
        <f>IF(ISBLANK('Ending Odometer'!M486),"",(('Bus Inventory'!Q486-'Bus Inventory'!T486)/'Ending Odometer'!H486))</f>
        <v/>
      </c>
      <c r="V486" s="15"/>
      <c r="W486" s="84"/>
    </row>
    <row r="487" spans="1:23" ht="15" customHeight="1" x14ac:dyDescent="0.25">
      <c r="A487" s="65" t="str">
        <f>IF(ISBLANK('Ending Odometer'!A487),"",'Ending Odometer'!A487)</f>
        <v/>
      </c>
      <c r="B487" s="54"/>
      <c r="C487" s="59" t="str">
        <f>IF(ISBLANK('Ending Odometer'!C487),"",'Ending Odometer'!C487)</f>
        <v/>
      </c>
      <c r="D487" s="54"/>
      <c r="E487" s="96"/>
      <c r="F487" s="97"/>
      <c r="G487" s="97"/>
      <c r="H487" s="97"/>
      <c r="I487" s="97"/>
      <c r="J487" s="97"/>
      <c r="K487" s="97"/>
      <c r="L487" s="97"/>
      <c r="M487" s="98"/>
      <c r="N487" s="54"/>
      <c r="O487" s="96"/>
      <c r="P487" s="97"/>
      <c r="Q487" s="99"/>
      <c r="R487" s="54"/>
      <c r="S487" s="22" t="str">
        <f>IF(ISBLANK('Ending Odometer'!M487),"",'Ending Odometer'!M487)</f>
        <v/>
      </c>
      <c r="T487" s="48"/>
      <c r="U487" s="28" t="str">
        <f>IF(ISBLANK('Ending Odometer'!M487),"",(('Bus Inventory'!Q487-'Bus Inventory'!T487)/'Ending Odometer'!H487))</f>
        <v/>
      </c>
      <c r="V487" s="15"/>
      <c r="W487" s="84"/>
    </row>
    <row r="488" spans="1:23" ht="15" customHeight="1" x14ac:dyDescent="0.25">
      <c r="A488" s="65" t="str">
        <f>IF(ISBLANK('Ending Odometer'!A488),"",'Ending Odometer'!A488)</f>
        <v/>
      </c>
      <c r="B488" s="54"/>
      <c r="C488" s="59" t="str">
        <f>IF(ISBLANK('Ending Odometer'!C488),"",'Ending Odometer'!C488)</f>
        <v/>
      </c>
      <c r="D488" s="54"/>
      <c r="E488" s="96"/>
      <c r="F488" s="97"/>
      <c r="G488" s="97"/>
      <c r="H488" s="97"/>
      <c r="I488" s="97"/>
      <c r="J488" s="97"/>
      <c r="K488" s="97"/>
      <c r="L488" s="97"/>
      <c r="M488" s="98"/>
      <c r="N488" s="54"/>
      <c r="O488" s="96"/>
      <c r="P488" s="97"/>
      <c r="Q488" s="99"/>
      <c r="R488" s="54"/>
      <c r="S488" s="22" t="str">
        <f>IF(ISBLANK('Ending Odometer'!M488),"",'Ending Odometer'!M488)</f>
        <v/>
      </c>
      <c r="T488" s="48"/>
      <c r="U488" s="28" t="str">
        <f>IF(ISBLANK('Ending Odometer'!M488),"",(('Bus Inventory'!Q488-'Bus Inventory'!T488)/'Ending Odometer'!H488))</f>
        <v/>
      </c>
      <c r="V488" s="15"/>
      <c r="W488" s="84"/>
    </row>
    <row r="489" spans="1:23" ht="15" customHeight="1" x14ac:dyDescent="0.25">
      <c r="A489" s="65" t="str">
        <f>IF(ISBLANK('Ending Odometer'!A489),"",'Ending Odometer'!A489)</f>
        <v/>
      </c>
      <c r="B489" s="54"/>
      <c r="C489" s="59" t="str">
        <f>IF(ISBLANK('Ending Odometer'!C489),"",'Ending Odometer'!C489)</f>
        <v/>
      </c>
      <c r="D489" s="54"/>
      <c r="E489" s="96"/>
      <c r="F489" s="97"/>
      <c r="G489" s="97"/>
      <c r="H489" s="97"/>
      <c r="I489" s="97"/>
      <c r="J489" s="97"/>
      <c r="K489" s="97"/>
      <c r="L489" s="97"/>
      <c r="M489" s="98"/>
      <c r="N489" s="54"/>
      <c r="O489" s="96"/>
      <c r="P489" s="97"/>
      <c r="Q489" s="99"/>
      <c r="R489" s="54"/>
      <c r="S489" s="22" t="str">
        <f>IF(ISBLANK('Ending Odometer'!M489),"",'Ending Odometer'!M489)</f>
        <v/>
      </c>
      <c r="T489" s="48"/>
      <c r="U489" s="28" t="str">
        <f>IF(ISBLANK('Ending Odometer'!M489),"",(('Bus Inventory'!Q489-'Bus Inventory'!T489)/'Ending Odometer'!H489))</f>
        <v/>
      </c>
      <c r="V489" s="15"/>
      <c r="W489" s="84"/>
    </row>
    <row r="490" spans="1:23" ht="15" customHeight="1" x14ac:dyDescent="0.25">
      <c r="A490" s="65" t="str">
        <f>IF(ISBLANK('Ending Odometer'!A490),"",'Ending Odometer'!A490)</f>
        <v/>
      </c>
      <c r="B490" s="54"/>
      <c r="C490" s="59" t="str">
        <f>IF(ISBLANK('Ending Odometer'!C490),"",'Ending Odometer'!C490)</f>
        <v/>
      </c>
      <c r="D490" s="54"/>
      <c r="E490" s="96"/>
      <c r="F490" s="97"/>
      <c r="G490" s="97"/>
      <c r="H490" s="97"/>
      <c r="I490" s="97"/>
      <c r="J490" s="97"/>
      <c r="K490" s="97"/>
      <c r="L490" s="97"/>
      <c r="M490" s="98"/>
      <c r="N490" s="54"/>
      <c r="O490" s="96"/>
      <c r="P490" s="97"/>
      <c r="Q490" s="99"/>
      <c r="R490" s="54"/>
      <c r="S490" s="22" t="str">
        <f>IF(ISBLANK('Ending Odometer'!M490),"",'Ending Odometer'!M490)</f>
        <v/>
      </c>
      <c r="T490" s="48"/>
      <c r="U490" s="28" t="str">
        <f>IF(ISBLANK('Ending Odometer'!M490),"",(('Bus Inventory'!Q490-'Bus Inventory'!T490)/'Ending Odometer'!H490))</f>
        <v/>
      </c>
      <c r="V490" s="15"/>
      <c r="W490" s="84"/>
    </row>
    <row r="491" spans="1:23" ht="15" customHeight="1" x14ac:dyDescent="0.25">
      <c r="A491" s="65" t="str">
        <f>IF(ISBLANK('Ending Odometer'!A491),"",'Ending Odometer'!A491)</f>
        <v/>
      </c>
      <c r="B491" s="54"/>
      <c r="C491" s="59" t="str">
        <f>IF(ISBLANK('Ending Odometer'!C491),"",'Ending Odometer'!C491)</f>
        <v/>
      </c>
      <c r="D491" s="54"/>
      <c r="E491" s="96"/>
      <c r="F491" s="97"/>
      <c r="G491" s="97"/>
      <c r="H491" s="97"/>
      <c r="I491" s="97"/>
      <c r="J491" s="97"/>
      <c r="K491" s="97"/>
      <c r="L491" s="97"/>
      <c r="M491" s="98"/>
      <c r="N491" s="54"/>
      <c r="O491" s="96"/>
      <c r="P491" s="97"/>
      <c r="Q491" s="99"/>
      <c r="R491" s="54"/>
      <c r="S491" s="22" t="str">
        <f>IF(ISBLANK('Ending Odometer'!M491),"",'Ending Odometer'!M491)</f>
        <v/>
      </c>
      <c r="T491" s="48"/>
      <c r="U491" s="28" t="str">
        <f>IF(ISBLANK('Ending Odometer'!M491),"",(('Bus Inventory'!Q491-'Bus Inventory'!T491)/'Ending Odometer'!H491))</f>
        <v/>
      </c>
      <c r="V491" s="15"/>
      <c r="W491" s="84"/>
    </row>
    <row r="492" spans="1:23" ht="15" customHeight="1" x14ac:dyDescent="0.25">
      <c r="A492" s="65" t="str">
        <f>IF(ISBLANK('Ending Odometer'!A492),"",'Ending Odometer'!A492)</f>
        <v/>
      </c>
      <c r="B492" s="54"/>
      <c r="C492" s="59" t="str">
        <f>IF(ISBLANK('Ending Odometer'!C492),"",'Ending Odometer'!C492)</f>
        <v/>
      </c>
      <c r="D492" s="54"/>
      <c r="E492" s="96"/>
      <c r="F492" s="97"/>
      <c r="G492" s="97"/>
      <c r="H492" s="97"/>
      <c r="I492" s="97"/>
      <c r="J492" s="97"/>
      <c r="K492" s="97"/>
      <c r="L492" s="97"/>
      <c r="M492" s="98"/>
      <c r="N492" s="54"/>
      <c r="O492" s="96"/>
      <c r="P492" s="97"/>
      <c r="Q492" s="99"/>
      <c r="R492" s="54"/>
      <c r="S492" s="22" t="str">
        <f>IF(ISBLANK('Ending Odometer'!M492),"",'Ending Odometer'!M492)</f>
        <v/>
      </c>
      <c r="T492" s="48"/>
      <c r="U492" s="28" t="str">
        <f>IF(ISBLANK('Ending Odometer'!M492),"",(('Bus Inventory'!Q492-'Bus Inventory'!T492)/'Ending Odometer'!H492))</f>
        <v/>
      </c>
      <c r="V492" s="15"/>
      <c r="W492" s="84"/>
    </row>
    <row r="493" spans="1:23" ht="15" customHeight="1" x14ac:dyDescent="0.25">
      <c r="A493" s="65" t="str">
        <f>IF(ISBLANK('Ending Odometer'!A493),"",'Ending Odometer'!A493)</f>
        <v/>
      </c>
      <c r="B493" s="54"/>
      <c r="C493" s="59" t="str">
        <f>IF(ISBLANK('Ending Odometer'!C493),"",'Ending Odometer'!C493)</f>
        <v/>
      </c>
      <c r="D493" s="54"/>
      <c r="E493" s="96"/>
      <c r="F493" s="97"/>
      <c r="G493" s="97"/>
      <c r="H493" s="97"/>
      <c r="I493" s="97"/>
      <c r="J493" s="97"/>
      <c r="K493" s="97"/>
      <c r="L493" s="97"/>
      <c r="M493" s="98"/>
      <c r="N493" s="54"/>
      <c r="O493" s="96"/>
      <c r="P493" s="97"/>
      <c r="Q493" s="99"/>
      <c r="R493" s="54"/>
      <c r="S493" s="22" t="str">
        <f>IF(ISBLANK('Ending Odometer'!M493),"",'Ending Odometer'!M493)</f>
        <v/>
      </c>
      <c r="T493" s="48"/>
      <c r="U493" s="28" t="str">
        <f>IF(ISBLANK('Ending Odometer'!M493),"",(('Bus Inventory'!Q493-'Bus Inventory'!T493)/'Ending Odometer'!H493))</f>
        <v/>
      </c>
      <c r="V493" s="15"/>
      <c r="W493" s="84"/>
    </row>
    <row r="494" spans="1:23" ht="15" customHeight="1" x14ac:dyDescent="0.25">
      <c r="A494" s="65" t="str">
        <f>IF(ISBLANK('Ending Odometer'!A494),"",'Ending Odometer'!A494)</f>
        <v/>
      </c>
      <c r="B494" s="54"/>
      <c r="C494" s="59" t="str">
        <f>IF(ISBLANK('Ending Odometer'!C494),"",'Ending Odometer'!C494)</f>
        <v/>
      </c>
      <c r="D494" s="54"/>
      <c r="E494" s="96"/>
      <c r="F494" s="97"/>
      <c r="G494" s="97"/>
      <c r="H494" s="97"/>
      <c r="I494" s="97"/>
      <c r="J494" s="97"/>
      <c r="K494" s="97"/>
      <c r="L494" s="97"/>
      <c r="M494" s="98"/>
      <c r="N494" s="54"/>
      <c r="O494" s="96"/>
      <c r="P494" s="97"/>
      <c r="Q494" s="99"/>
      <c r="R494" s="54"/>
      <c r="S494" s="22" t="str">
        <f>IF(ISBLANK('Ending Odometer'!M494),"",'Ending Odometer'!M494)</f>
        <v/>
      </c>
      <c r="T494" s="48"/>
      <c r="U494" s="28" t="str">
        <f>IF(ISBLANK('Ending Odometer'!M494),"",(('Bus Inventory'!Q494-'Bus Inventory'!T494)/'Ending Odometer'!H494))</f>
        <v/>
      </c>
      <c r="V494" s="15"/>
      <c r="W494" s="84"/>
    </row>
    <row r="495" spans="1:23" ht="15" customHeight="1" x14ac:dyDescent="0.25">
      <c r="A495" s="65" t="str">
        <f>IF(ISBLANK('Ending Odometer'!A495),"",'Ending Odometer'!A495)</f>
        <v/>
      </c>
      <c r="B495" s="54"/>
      <c r="C495" s="59" t="str">
        <f>IF(ISBLANK('Ending Odometer'!C495),"",'Ending Odometer'!C495)</f>
        <v/>
      </c>
      <c r="D495" s="54"/>
      <c r="E495" s="96"/>
      <c r="F495" s="97"/>
      <c r="G495" s="97"/>
      <c r="H495" s="97"/>
      <c r="I495" s="97"/>
      <c r="J495" s="97"/>
      <c r="K495" s="97"/>
      <c r="L495" s="97"/>
      <c r="M495" s="98"/>
      <c r="N495" s="54"/>
      <c r="O495" s="96"/>
      <c r="P495" s="97"/>
      <c r="Q495" s="99"/>
      <c r="R495" s="54"/>
      <c r="S495" s="22" t="str">
        <f>IF(ISBLANK('Ending Odometer'!M495),"",'Ending Odometer'!M495)</f>
        <v/>
      </c>
      <c r="T495" s="48"/>
      <c r="U495" s="28" t="str">
        <f>IF(ISBLANK('Ending Odometer'!M495),"",(('Bus Inventory'!Q495-'Bus Inventory'!T495)/'Ending Odometer'!H495))</f>
        <v/>
      </c>
      <c r="V495" s="15"/>
      <c r="W495" s="84"/>
    </row>
    <row r="496" spans="1:23" ht="15" customHeight="1" x14ac:dyDescent="0.25">
      <c r="A496" s="65" t="str">
        <f>IF(ISBLANK('Ending Odometer'!A496),"",'Ending Odometer'!A496)</f>
        <v/>
      </c>
      <c r="B496" s="54"/>
      <c r="C496" s="59" t="str">
        <f>IF(ISBLANK('Ending Odometer'!C496),"",'Ending Odometer'!C496)</f>
        <v/>
      </c>
      <c r="D496" s="54"/>
      <c r="E496" s="96"/>
      <c r="F496" s="97"/>
      <c r="G496" s="97"/>
      <c r="H496" s="97"/>
      <c r="I496" s="97"/>
      <c r="J496" s="97"/>
      <c r="K496" s="97"/>
      <c r="L496" s="97"/>
      <c r="M496" s="98"/>
      <c r="N496" s="54"/>
      <c r="O496" s="96"/>
      <c r="P496" s="97"/>
      <c r="Q496" s="99"/>
      <c r="R496" s="54"/>
      <c r="S496" s="22" t="str">
        <f>IF(ISBLANK('Ending Odometer'!M496),"",'Ending Odometer'!M496)</f>
        <v/>
      </c>
      <c r="T496" s="48"/>
      <c r="U496" s="28" t="str">
        <f>IF(ISBLANK('Ending Odometer'!M496),"",(('Bus Inventory'!Q496-'Bus Inventory'!T496)/'Ending Odometer'!H496))</f>
        <v/>
      </c>
      <c r="V496" s="15"/>
      <c r="W496" s="84"/>
    </row>
    <row r="497" spans="1:23" ht="15" customHeight="1" x14ac:dyDescent="0.25">
      <c r="A497" s="65" t="str">
        <f>IF(ISBLANK('Ending Odometer'!A497),"",'Ending Odometer'!A497)</f>
        <v/>
      </c>
      <c r="B497" s="54"/>
      <c r="C497" s="59" t="str">
        <f>IF(ISBLANK('Ending Odometer'!C497),"",'Ending Odometer'!C497)</f>
        <v/>
      </c>
      <c r="D497" s="54"/>
      <c r="E497" s="96"/>
      <c r="F497" s="97"/>
      <c r="G497" s="97"/>
      <c r="H497" s="97"/>
      <c r="I497" s="97"/>
      <c r="J497" s="97"/>
      <c r="K497" s="97"/>
      <c r="L497" s="97"/>
      <c r="M497" s="98"/>
      <c r="N497" s="54"/>
      <c r="O497" s="96"/>
      <c r="P497" s="97"/>
      <c r="Q497" s="99"/>
      <c r="R497" s="54"/>
      <c r="S497" s="22" t="str">
        <f>IF(ISBLANK('Ending Odometer'!M497),"",'Ending Odometer'!M497)</f>
        <v/>
      </c>
      <c r="T497" s="48"/>
      <c r="U497" s="28" t="str">
        <f>IF(ISBLANK('Ending Odometer'!M497),"",(('Bus Inventory'!Q497-'Bus Inventory'!T497)/'Ending Odometer'!H497))</f>
        <v/>
      </c>
      <c r="V497" s="15"/>
      <c r="W497" s="84"/>
    </row>
    <row r="498" spans="1:23" ht="15" customHeight="1" x14ac:dyDescent="0.25">
      <c r="A498" s="65" t="str">
        <f>IF(ISBLANK('Ending Odometer'!A498),"",'Ending Odometer'!A498)</f>
        <v/>
      </c>
      <c r="B498" s="54"/>
      <c r="C498" s="59" t="str">
        <f>IF(ISBLANK('Ending Odometer'!C498),"",'Ending Odometer'!C498)</f>
        <v/>
      </c>
      <c r="D498" s="54"/>
      <c r="E498" s="96"/>
      <c r="F498" s="97"/>
      <c r="G498" s="97"/>
      <c r="H498" s="97"/>
      <c r="I498" s="97"/>
      <c r="J498" s="97"/>
      <c r="K498" s="97"/>
      <c r="L498" s="97"/>
      <c r="M498" s="98"/>
      <c r="N498" s="54"/>
      <c r="O498" s="96"/>
      <c r="P498" s="97"/>
      <c r="Q498" s="99"/>
      <c r="R498" s="54"/>
      <c r="S498" s="22" t="str">
        <f>IF(ISBLANK('Ending Odometer'!M498),"",'Ending Odometer'!M498)</f>
        <v/>
      </c>
      <c r="T498" s="48"/>
      <c r="U498" s="28" t="str">
        <f>IF(ISBLANK('Ending Odometer'!M498),"",(('Bus Inventory'!Q498-'Bus Inventory'!T498)/'Ending Odometer'!H498))</f>
        <v/>
      </c>
      <c r="V498" s="15"/>
      <c r="W498" s="84"/>
    </row>
    <row r="499" spans="1:23" ht="15" customHeight="1" x14ac:dyDescent="0.25">
      <c r="A499" s="158" t="str">
        <f>IF(ISBLANK('Ending Odometer'!A499),"",'Ending Odometer'!A499)</f>
        <v/>
      </c>
      <c r="B499" s="54"/>
      <c r="C499" s="159" t="str">
        <f>IF(ISBLANK('Ending Odometer'!C499),"",'Ending Odometer'!C499)</f>
        <v/>
      </c>
      <c r="D499" s="54"/>
      <c r="E499" s="160"/>
      <c r="F499" s="161"/>
      <c r="G499" s="161"/>
      <c r="H499" s="161"/>
      <c r="I499" s="161"/>
      <c r="J499" s="161"/>
      <c r="K499" s="161"/>
      <c r="L499" s="161"/>
      <c r="M499" s="162"/>
      <c r="N499" s="54"/>
      <c r="O499" s="160"/>
      <c r="P499" s="161"/>
      <c r="Q499" s="163"/>
      <c r="R499" s="54"/>
      <c r="S499" s="164" t="str">
        <f>IF(ISBLANK('Ending Odometer'!M499),"",'Ending Odometer'!M499)</f>
        <v/>
      </c>
      <c r="T499" s="165"/>
      <c r="U499" s="166" t="str">
        <f>IF(ISBLANK('Ending Odometer'!M499),"",(('Bus Inventory'!Q499-'Bus Inventory'!T499)/'Ending Odometer'!H499))</f>
        <v/>
      </c>
      <c r="V499" s="15"/>
      <c r="W499" s="84"/>
    </row>
    <row r="500" spans="1:23" ht="15" customHeight="1" thickBot="1" x14ac:dyDescent="0.3">
      <c r="A500" s="100" t="str">
        <f>IF(ISBLANK('Ending Odometer'!A500),"",'Ending Odometer'!A500)</f>
        <v/>
      </c>
      <c r="B500" s="54"/>
      <c r="C500" s="101" t="str">
        <f>IF(ISBLANK('Ending Odometer'!C500),"",'Ending Odometer'!C500)</f>
        <v/>
      </c>
      <c r="D500" s="54"/>
      <c r="E500" s="102"/>
      <c r="F500" s="103"/>
      <c r="G500" s="103"/>
      <c r="H500" s="103"/>
      <c r="I500" s="103"/>
      <c r="J500" s="103"/>
      <c r="K500" s="103"/>
      <c r="L500" s="103"/>
      <c r="M500" s="104"/>
      <c r="N500" s="54"/>
      <c r="O500" s="102"/>
      <c r="P500" s="103"/>
      <c r="Q500" s="105"/>
      <c r="R500" s="54"/>
      <c r="S500" s="23" t="str">
        <f>IF(ISBLANK('Ending Odometer'!M500),"",'Ending Odometer'!M500)</f>
        <v/>
      </c>
      <c r="T500" s="31"/>
      <c r="U500" s="29" t="str">
        <f>IF(ISBLANK('Ending Odometer'!M500),"",(('Bus Inventory'!Q500-'Bus Inventory'!T500)/'Ending Odometer'!H500))</f>
        <v/>
      </c>
      <c r="V500" s="15"/>
      <c r="W500" s="84"/>
    </row>
  </sheetData>
  <protectedRanges>
    <protectedRange sqref="E7:M500 O7:Q500 T7:T500" name="Range1"/>
  </protectedRanges>
  <mergeCells count="7">
    <mergeCell ref="A1:S1"/>
    <mergeCell ref="E5:M5"/>
    <mergeCell ref="O5:Q5"/>
    <mergeCell ref="E3:G3"/>
    <mergeCell ref="I3:J3"/>
    <mergeCell ref="K3:L3"/>
    <mergeCell ref="S5:U5"/>
  </mergeCells>
  <pageMargins left="0.7" right="0.7" top="0.75" bottom="0.75" header="0.3" footer="0.3"/>
  <pageSetup scale="73" orientation="landscape" r:id="rId1"/>
  <ignoredErrors>
    <ignoredError sqref="H317:H352"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0"/>
  <sheetViews>
    <sheetView workbookViewId="0">
      <selection activeCell="C19" sqref="C19"/>
    </sheetView>
  </sheetViews>
  <sheetFormatPr defaultRowHeight="15" x14ac:dyDescent="0.25"/>
  <cols>
    <col min="1" max="10" width="9.140625" style="53"/>
    <col min="11" max="11" width="12.42578125" style="53" bestFit="1" customWidth="1"/>
    <col min="12" max="16384" width="9.140625" style="53"/>
  </cols>
  <sheetData>
    <row r="1" spans="1:20" ht="19.5" thickBot="1" x14ac:dyDescent="0.3">
      <c r="A1" s="220" t="s">
        <v>36</v>
      </c>
      <c r="B1" s="221"/>
      <c r="C1" s="221"/>
      <c r="D1" s="221"/>
      <c r="E1" s="221"/>
      <c r="F1" s="221"/>
      <c r="G1" s="221"/>
      <c r="H1" s="221"/>
      <c r="I1" s="221"/>
      <c r="J1" s="221"/>
      <c r="K1" s="221"/>
      <c r="L1" s="221"/>
      <c r="M1" s="221"/>
      <c r="N1" s="221"/>
      <c r="O1" s="221"/>
      <c r="P1" s="221"/>
      <c r="Q1" s="221"/>
      <c r="R1" s="221"/>
      <c r="S1" s="221"/>
      <c r="T1" s="222"/>
    </row>
    <row r="2" spans="1:20" ht="15.75" thickBot="1" x14ac:dyDescent="0.3">
      <c r="A2" s="107" t="s">
        <v>1</v>
      </c>
      <c r="B2" s="228">
        <f>'Ending Odometer'!B3</f>
        <v>0</v>
      </c>
      <c r="C2" s="229"/>
    </row>
    <row r="3" spans="1:20" ht="15.75" thickBot="1" x14ac:dyDescent="0.3"/>
    <row r="4" spans="1:20" ht="15.75" thickBot="1" x14ac:dyDescent="0.3">
      <c r="A4" s="223" t="s">
        <v>152</v>
      </c>
      <c r="B4" s="223"/>
      <c r="C4" s="224"/>
      <c r="D4" s="108">
        <f>COUNTA('Bus Inventory'!E7:E500)</f>
        <v>0</v>
      </c>
      <c r="F4" s="107" t="s">
        <v>153</v>
      </c>
      <c r="J4" s="109">
        <f>COUNTA('Ending Odometer'!M7:M500)</f>
        <v>0</v>
      </c>
    </row>
    <row r="5" spans="1:20" ht="15.75" thickBot="1" x14ac:dyDescent="0.3">
      <c r="G5" s="84"/>
    </row>
    <row r="6" spans="1:20" ht="15.75" thickBot="1" x14ac:dyDescent="0.3">
      <c r="A6" s="213" t="s">
        <v>37</v>
      </c>
      <c r="B6" s="225"/>
      <c r="C6" s="225"/>
      <c r="D6" s="225"/>
      <c r="E6" s="225"/>
      <c r="F6" s="214"/>
      <c r="G6" s="110"/>
      <c r="H6" s="213" t="s">
        <v>38</v>
      </c>
      <c r="I6" s="214"/>
      <c r="K6" s="226" t="s">
        <v>39</v>
      </c>
      <c r="L6" s="227"/>
      <c r="N6" s="213" t="s">
        <v>40</v>
      </c>
      <c r="O6" s="225"/>
      <c r="P6" s="214"/>
    </row>
    <row r="7" spans="1:20" ht="15.75" thickBot="1" x14ac:dyDescent="0.3">
      <c r="A7" s="111"/>
      <c r="B7" s="112" t="s">
        <v>34</v>
      </c>
      <c r="C7" s="113" t="s">
        <v>41</v>
      </c>
      <c r="D7" s="114" t="s">
        <v>35</v>
      </c>
      <c r="E7" s="115" t="s">
        <v>33</v>
      </c>
      <c r="F7" s="116" t="s">
        <v>42</v>
      </c>
      <c r="G7" s="117"/>
      <c r="H7" s="112" t="s">
        <v>43</v>
      </c>
      <c r="I7" s="118" t="s">
        <v>44</v>
      </c>
      <c r="J7" s="117"/>
      <c r="K7" s="119" t="s">
        <v>45</v>
      </c>
      <c r="L7" s="118" t="s">
        <v>44</v>
      </c>
      <c r="M7" s="117"/>
      <c r="N7" s="213" t="s">
        <v>46</v>
      </c>
      <c r="O7" s="217"/>
      <c r="P7" s="120" t="s">
        <v>44</v>
      </c>
    </row>
    <row r="8" spans="1:20" ht="15.75" thickBot="1" x14ac:dyDescent="0.3">
      <c r="A8" s="121" t="s">
        <v>42</v>
      </c>
      <c r="B8" s="114">
        <f>SUM(B9:B50)</f>
        <v>0</v>
      </c>
      <c r="C8" s="114">
        <f t="shared" ref="C8:F8" si="0">SUM(C9:C50)</f>
        <v>0</v>
      </c>
      <c r="D8" s="114">
        <f t="shared" si="0"/>
        <v>0</v>
      </c>
      <c r="E8" s="115">
        <f t="shared" si="0"/>
        <v>0</v>
      </c>
      <c r="F8" s="109">
        <f t="shared" si="0"/>
        <v>0</v>
      </c>
      <c r="G8" s="122"/>
      <c r="H8" s="123" t="s">
        <v>47</v>
      </c>
      <c r="I8" s="124">
        <f>COUNTIFS('Bus Inventory'!F7:F500,"&gt;=15",'Bus Inventory'!F7:F500,"&lt;26")</f>
        <v>0</v>
      </c>
      <c r="K8" s="125" t="s">
        <v>48</v>
      </c>
      <c r="L8" s="124">
        <f>COUNTIFS('Bus Inventory'!G7:G500,"01",'Bus Inventory'!G7:G500,"1")</f>
        <v>0</v>
      </c>
      <c r="N8" s="230" t="s">
        <v>49</v>
      </c>
      <c r="O8" s="231"/>
      <c r="P8" s="124">
        <f>COUNTIFS('Bus Inventory'!Q7:Q500,"&gt;=0",'Bus Inventory'!Q7:Q500,"&lt;25,001")</f>
        <v>0</v>
      </c>
    </row>
    <row r="9" spans="1:20" x14ac:dyDescent="0.25">
      <c r="A9" s="126">
        <v>1989</v>
      </c>
      <c r="B9" s="127">
        <f>COUNTIFS('Bus Inventory'!I7:I500,"A",'Bus Inventory'!E7:E500,"1989")</f>
        <v>0</v>
      </c>
      <c r="C9" s="127">
        <f>COUNTIFS('Bus Inventory'!I7:I500,"B",'Bus Inventory'!E7:E500,"1989")</f>
        <v>0</v>
      </c>
      <c r="D9" s="127">
        <f>COUNTIFS('Bus Inventory'!I7:I500,"C",'Bus Inventory'!E7:E500,"1989")</f>
        <v>0</v>
      </c>
      <c r="E9" s="128">
        <f>COUNTIFS('Bus Inventory'!I7:I500,"D",'Bus Inventory'!E7:E500,"1989")</f>
        <v>0</v>
      </c>
      <c r="F9" s="129">
        <f>SUM(B9:E9)</f>
        <v>0</v>
      </c>
      <c r="G9" s="122"/>
      <c r="H9" s="130" t="s">
        <v>50</v>
      </c>
      <c r="I9" s="124">
        <f>COUNTIFS('Bus Inventory'!F7:F500,"&gt;=26",'Bus Inventory'!F7:F500,"&lt;36")</f>
        <v>0</v>
      </c>
      <c r="K9" s="131" t="s">
        <v>53</v>
      </c>
      <c r="L9" s="132">
        <f>COUNTIFS('Bus Inventory'!G7:G500,"02",'Bus Inventory'!G7:G500,"2")</f>
        <v>0</v>
      </c>
      <c r="N9" s="218" t="s">
        <v>51</v>
      </c>
      <c r="O9" s="219"/>
      <c r="P9" s="132">
        <f>COUNTIFS('Bus Inventory'!Q7:Q500,"&gt;=25,001",'Bus Inventory'!Q7:Q500,"&lt;50,001")</f>
        <v>0</v>
      </c>
    </row>
    <row r="10" spans="1:20" x14ac:dyDescent="0.25">
      <c r="A10" s="133">
        <v>1990</v>
      </c>
      <c r="B10" s="134">
        <f>COUNTIFS('Bus Inventory'!I7:I500,"A",'Bus Inventory'!E7:E500,"1990")</f>
        <v>0</v>
      </c>
      <c r="C10" s="134">
        <f>COUNTIFS('Bus Inventory'!I7:I500,"B",'Bus Inventory'!E7:E500,"1990")</f>
        <v>0</v>
      </c>
      <c r="D10" s="134">
        <f>COUNTIFS('Bus Inventory'!I7:I500,"C",'Bus Inventory'!E7:E500,"1990")</f>
        <v>0</v>
      </c>
      <c r="E10" s="135">
        <f>COUNTIFS('Bus Inventory'!I7:I500,"D",'Bus Inventory'!E7:E500,"1990")</f>
        <v>0</v>
      </c>
      <c r="F10" s="136">
        <f t="shared" ref="F10:F50" si="1">SUM(B10:E10)</f>
        <v>0</v>
      </c>
      <c r="G10" s="122"/>
      <c r="H10" s="130" t="s">
        <v>52</v>
      </c>
      <c r="I10" s="124">
        <f>COUNTIFS('Bus Inventory'!F7:F500,"&gt;=36",'Bus Inventory'!F7:F500,"&lt;46")</f>
        <v>0</v>
      </c>
      <c r="K10" s="131" t="s">
        <v>74</v>
      </c>
      <c r="L10" s="132">
        <f>COUNTIFS('Bus Inventory'!G7:G500,"03",'Bus Inventory'!G7:G500,"3")</f>
        <v>0</v>
      </c>
      <c r="N10" s="218" t="s">
        <v>54</v>
      </c>
      <c r="O10" s="219"/>
      <c r="P10" s="132">
        <f>COUNTIFS('Bus Inventory'!Q7:Q500,"&gt;=50,001",'Bus Inventory'!Q7:Q500,"&lt;75,001")</f>
        <v>0</v>
      </c>
    </row>
    <row r="11" spans="1:20" x14ac:dyDescent="0.25">
      <c r="A11" s="133">
        <v>1991</v>
      </c>
      <c r="B11" s="134">
        <f>COUNTIFS('Bus Inventory'!I7:I500,"A",'Bus Inventory'!E7:E500,"1991")</f>
        <v>0</v>
      </c>
      <c r="C11" s="134">
        <f>COUNTIFS('Bus Inventory'!I7:I500,"B",'Bus Inventory'!E7:E500,"1991")</f>
        <v>0</v>
      </c>
      <c r="D11" s="134">
        <f>COUNTIFS('Bus Inventory'!I7:I500,"C",'Bus Inventory'!E7:E500,"1991")</f>
        <v>0</v>
      </c>
      <c r="E11" s="135">
        <f>COUNTIFS('Bus Inventory'!I7:I500,"D",'Bus Inventory'!E7:E500,"1991")</f>
        <v>0</v>
      </c>
      <c r="F11" s="136">
        <f t="shared" si="1"/>
        <v>0</v>
      </c>
      <c r="G11" s="122"/>
      <c r="H11" s="130" t="s">
        <v>55</v>
      </c>
      <c r="I11" s="124">
        <f>COUNTIFS('Bus Inventory'!F7:F500,"&gt;=46",'Bus Inventory'!F7:F500,"&lt;56")</f>
        <v>0</v>
      </c>
      <c r="K11" s="131" t="s">
        <v>64</v>
      </c>
      <c r="L11" s="132">
        <f>COUNTIFS('Bus Inventory'!G7:G500,"04",'Bus Inventory'!G7:G500,"4")</f>
        <v>0</v>
      </c>
      <c r="N11" s="218" t="s">
        <v>73</v>
      </c>
      <c r="O11" s="219"/>
      <c r="P11" s="132">
        <f>COUNTIFS('Bus Inventory'!Q7:Q500,"&gt;=75,001",'Bus Inventory'!Q7:Q500,"&lt;100,001")</f>
        <v>0</v>
      </c>
    </row>
    <row r="12" spans="1:20" x14ac:dyDescent="0.25">
      <c r="A12" s="133">
        <v>1992</v>
      </c>
      <c r="B12" s="134">
        <f>COUNTIFS('Bus Inventory'!I7:I500,"A",'Bus Inventory'!E7:E500,"1992")</f>
        <v>0</v>
      </c>
      <c r="C12" s="134">
        <f>COUNTIFS('Bus Inventory'!I7:I500,"B",'Bus Inventory'!E7:E500,"1992")</f>
        <v>0</v>
      </c>
      <c r="D12" s="134">
        <f>COUNTIFS('Bus Inventory'!I7:I500,"C",'Bus Inventory'!E7:E500,"1992")</f>
        <v>0</v>
      </c>
      <c r="E12" s="135">
        <f>COUNTIFS('Bus Inventory'!I7:I500,"D",'Bus Inventory'!E7:E500,"1992")</f>
        <v>0</v>
      </c>
      <c r="F12" s="136">
        <f t="shared" si="1"/>
        <v>0</v>
      </c>
      <c r="G12" s="122"/>
      <c r="H12" s="130" t="s">
        <v>56</v>
      </c>
      <c r="I12" s="124">
        <f>COUNTIFS('Bus Inventory'!F7:F500,"&gt;=56",'Bus Inventory'!F7:F500,"&lt;66")</f>
        <v>0</v>
      </c>
      <c r="K12" s="131" t="s">
        <v>66</v>
      </c>
      <c r="L12" s="132">
        <f>COUNTIFS('Bus Inventory'!G7:G500,"05",'Bus Inventory'!G7:G500,"5")</f>
        <v>0</v>
      </c>
      <c r="N12" s="218" t="s">
        <v>57</v>
      </c>
      <c r="O12" s="219"/>
      <c r="P12" s="132">
        <f>COUNTIFS('Bus Inventory'!Q7:Q500,"&gt;=100,001",'Bus Inventory'!Q7:Q500,"&lt;125,001")</f>
        <v>0</v>
      </c>
    </row>
    <row r="13" spans="1:20" x14ac:dyDescent="0.25">
      <c r="A13" s="133">
        <v>1993</v>
      </c>
      <c r="B13" s="134">
        <f>COUNTIFS('Bus Inventory'!I7:I500,"A",'Bus Inventory'!E7:E500,"1993")</f>
        <v>0</v>
      </c>
      <c r="C13" s="134">
        <f>COUNTIFS('Bus Inventory'!I7:I500,"B",'Bus Inventory'!E7:E500,"1993")</f>
        <v>0</v>
      </c>
      <c r="D13" s="134">
        <f>COUNTIFS('Bus Inventory'!I7:I500,"C",'Bus Inventory'!E7:E500,"1993")</f>
        <v>0</v>
      </c>
      <c r="E13" s="135">
        <f>COUNTIFS('Bus Inventory'!I7:I500,"D",'Bus Inventory'!E7:E500,"1993")</f>
        <v>0</v>
      </c>
      <c r="F13" s="136">
        <f t="shared" si="1"/>
        <v>0</v>
      </c>
      <c r="G13" s="122"/>
      <c r="H13" s="130" t="s">
        <v>58</v>
      </c>
      <c r="I13" s="124">
        <f>COUNTIFS('Bus Inventory'!F7:F500,"&gt;=66",'Bus Inventory'!F7:F500,"&lt;76")</f>
        <v>0</v>
      </c>
      <c r="K13" s="131" t="s">
        <v>70</v>
      </c>
      <c r="L13" s="132">
        <f>COUNTIFS('Bus Inventory'!G7:G500,"06",'Bus Inventory'!G7:G500,"6")</f>
        <v>0</v>
      </c>
      <c r="N13" s="218" t="s">
        <v>59</v>
      </c>
      <c r="O13" s="219"/>
      <c r="P13" s="132">
        <f>COUNTIFS('Bus Inventory'!Q7:Q500,"&gt;=125,001",'Bus Inventory'!Q7:Q500,"&lt;150,001")</f>
        <v>0</v>
      </c>
    </row>
    <row r="14" spans="1:20" ht="15.75" thickBot="1" x14ac:dyDescent="0.3">
      <c r="A14" s="133">
        <v>1994</v>
      </c>
      <c r="B14" s="134">
        <f>COUNTIFS('Bus Inventory'!I7:I500,"A",'Bus Inventory'!E7:E500,"1994")</f>
        <v>0</v>
      </c>
      <c r="C14" s="134">
        <f>COUNTIFS('Bus Inventory'!I7:I500,"B",'Bus Inventory'!E7:E500,"1994")</f>
        <v>0</v>
      </c>
      <c r="D14" s="134">
        <f>COUNTIFS('Bus Inventory'!I7:I500,"C",'Bus Inventory'!E7:E500,"1994")</f>
        <v>0</v>
      </c>
      <c r="E14" s="135">
        <f>COUNTIFS('Bus Inventory'!I7:I500,"D",'Bus Inventory'!E7:E500,"1994")</f>
        <v>0</v>
      </c>
      <c r="F14" s="136">
        <f t="shared" si="1"/>
        <v>0</v>
      </c>
      <c r="G14" s="122"/>
      <c r="H14" s="130" t="s">
        <v>60</v>
      </c>
      <c r="I14" s="124">
        <f>COUNTIFS('Bus Inventory'!F7:F500,"&gt;=76",'Bus Inventory'!F7:F500,"&lt;86")</f>
        <v>0</v>
      </c>
      <c r="K14" s="137" t="s">
        <v>72</v>
      </c>
      <c r="L14" s="138">
        <f>COUNTIFS('Bus Inventory'!G7:G500,"07",'Bus Inventory'!G7:G500,"7")</f>
        <v>0</v>
      </c>
      <c r="N14" s="218" t="s">
        <v>61</v>
      </c>
      <c r="O14" s="219"/>
      <c r="P14" s="132">
        <f>COUNTIFS('Bus Inventory'!Q7:Q500,"&gt;=150,001",'Bus Inventory'!Q7:Q500,"&lt;175,001")</f>
        <v>0</v>
      </c>
    </row>
    <row r="15" spans="1:20" ht="15.75" thickBot="1" x14ac:dyDescent="0.3">
      <c r="A15" s="133">
        <v>1995</v>
      </c>
      <c r="B15" s="134">
        <f>COUNTIFS('Bus Inventory'!I7:I500,"A",'Bus Inventory'!E7:E500,"1995")</f>
        <v>0</v>
      </c>
      <c r="C15" s="134">
        <f>COUNTIFS('Bus Inventory'!I7:I500,"B",'Bus Inventory'!E7:E500,"1995")</f>
        <v>0</v>
      </c>
      <c r="D15" s="134">
        <f>COUNTIFS('Bus Inventory'!I7:I500,"C",'Bus Inventory'!E7:E500,"1995")</f>
        <v>0</v>
      </c>
      <c r="E15" s="135">
        <f>COUNTIFS('Bus Inventory'!I7:I500,"D",'Bus Inventory'!E7:E500,"1995")</f>
        <v>0</v>
      </c>
      <c r="F15" s="136">
        <f t="shared" si="1"/>
        <v>0</v>
      </c>
      <c r="G15" s="122"/>
      <c r="H15" s="139" t="s">
        <v>62</v>
      </c>
      <c r="I15" s="120">
        <f>SUM(I8:I14)</f>
        <v>0</v>
      </c>
      <c r="K15" s="121" t="s">
        <v>62</v>
      </c>
      <c r="L15" s="120">
        <f>SUM(L8:L14)</f>
        <v>0</v>
      </c>
      <c r="N15" s="215" t="s">
        <v>63</v>
      </c>
      <c r="O15" s="216"/>
      <c r="P15" s="138">
        <f>COUNTIFS('Bus Inventory'!Q7:Q500,"&gt;=175,001",'Bus Inventory'!Q7:Q500,"&lt;200,001")</f>
        <v>0</v>
      </c>
    </row>
    <row r="16" spans="1:20" ht="15.75" thickBot="1" x14ac:dyDescent="0.3">
      <c r="A16" s="133">
        <v>1996</v>
      </c>
      <c r="B16" s="134">
        <f>COUNTIFS('Bus Inventory'!I7:I500,"A",'Bus Inventory'!E7:E500,"1996")</f>
        <v>0</v>
      </c>
      <c r="C16" s="134">
        <f>COUNTIFS('Bus Inventory'!I7:I500,"B",'Bus Inventory'!E7:E500,"1996")</f>
        <v>0</v>
      </c>
      <c r="D16" s="134">
        <f>COUNTIFS('Bus Inventory'!I7:I500,"C",'Bus Inventory'!E7:E500,"1996")</f>
        <v>0</v>
      </c>
      <c r="E16" s="135">
        <f>COUNTIFS('Bus Inventory'!I7:I500,"D",'Bus Inventory'!E7:E500,"1996")</f>
        <v>0</v>
      </c>
      <c r="F16" s="136">
        <f t="shared" si="1"/>
        <v>0</v>
      </c>
      <c r="G16" s="122"/>
      <c r="K16" s="84"/>
      <c r="L16" s="70"/>
      <c r="N16" s="213" t="s">
        <v>42</v>
      </c>
      <c r="O16" s="217"/>
      <c r="P16" s="120">
        <f>SUM(P8:P15)</f>
        <v>0</v>
      </c>
    </row>
    <row r="17" spans="1:16" ht="15.75" thickBot="1" x14ac:dyDescent="0.3">
      <c r="A17" s="133">
        <v>1997</v>
      </c>
      <c r="B17" s="134">
        <f>COUNTIFS('Bus Inventory'!I7:I500,"A",'Bus Inventory'!E7:E500,"1997")</f>
        <v>0</v>
      </c>
      <c r="C17" s="134">
        <f>COUNTIFS('Bus Inventory'!I7:I500,"B",'Bus Inventory'!E7:E500,"1997")</f>
        <v>0</v>
      </c>
      <c r="D17" s="134">
        <f>COUNTIFS('Bus Inventory'!I7:I500,"C",'Bus Inventory'!E7:E500,"1997")</f>
        <v>0</v>
      </c>
      <c r="E17" s="135">
        <f>COUNTIFS('Bus Inventory'!I7:I500,"D",'Bus Inventory'!E7:E500,"1997")</f>
        <v>0</v>
      </c>
      <c r="F17" s="136">
        <f t="shared" si="1"/>
        <v>0</v>
      </c>
      <c r="G17" s="122"/>
      <c r="K17" s="84"/>
      <c r="L17" s="70"/>
    </row>
    <row r="18" spans="1:16" ht="15.75" thickBot="1" x14ac:dyDescent="0.3">
      <c r="A18" s="133">
        <v>1998</v>
      </c>
      <c r="B18" s="134">
        <f>COUNTIFS('Bus Inventory'!I7:I500,"A",'Bus Inventory'!E7:E500,"1998")</f>
        <v>0</v>
      </c>
      <c r="C18" s="134">
        <f>COUNTIFS('Bus Inventory'!I7:I500,"B",'Bus Inventory'!E7:E500,"1998")</f>
        <v>0</v>
      </c>
      <c r="D18" s="134">
        <f>COUNTIFS('Bus Inventory'!I7:I500,"C",'Bus Inventory'!E7:E500,"1998")</f>
        <v>0</v>
      </c>
      <c r="E18" s="135">
        <f>COUNTIFS('Bus Inventory'!I7:I500,"D",'Bus Inventory'!E7:E500,"1998")</f>
        <v>0</v>
      </c>
      <c r="F18" s="136">
        <f t="shared" si="1"/>
        <v>0</v>
      </c>
      <c r="G18" s="122"/>
      <c r="H18" s="213" t="s">
        <v>65</v>
      </c>
      <c r="I18" s="214"/>
      <c r="K18" s="84"/>
      <c r="L18" s="70"/>
    </row>
    <row r="19" spans="1:16" ht="15.75" thickBot="1" x14ac:dyDescent="0.3">
      <c r="A19" s="133">
        <v>1999</v>
      </c>
      <c r="B19" s="134">
        <f>COUNTIFS('Bus Inventory'!I7:I500,"A",'Bus Inventory'!E7:E500,"1999")</f>
        <v>0</v>
      </c>
      <c r="C19" s="134">
        <f>COUNTIFS('Bus Inventory'!I7:I500,"B",'Bus Inventory'!E7:E500,"1999")</f>
        <v>0</v>
      </c>
      <c r="D19" s="134">
        <f>COUNTIFS('Bus Inventory'!I7:I500,"C",'Bus Inventory'!E7:E500,"1999")</f>
        <v>0</v>
      </c>
      <c r="E19" s="135">
        <f>COUNTIFS('Bus Inventory'!I7:I500,"D",'Bus Inventory'!E7:E500,"1999")</f>
        <v>0</v>
      </c>
      <c r="F19" s="136">
        <f t="shared" si="1"/>
        <v>0</v>
      </c>
      <c r="G19" s="122"/>
      <c r="H19" s="140" t="s">
        <v>45</v>
      </c>
      <c r="I19" s="141" t="s">
        <v>44</v>
      </c>
      <c r="K19" s="84"/>
      <c r="L19" s="70"/>
      <c r="N19" s="213" t="s">
        <v>67</v>
      </c>
      <c r="O19" s="214"/>
      <c r="P19" s="142">
        <f>COUNTIF('Bus Inventory'!L7:L500,"Y")</f>
        <v>0</v>
      </c>
    </row>
    <row r="20" spans="1:16" ht="15.75" thickBot="1" x14ac:dyDescent="0.3">
      <c r="A20" s="133">
        <v>2000</v>
      </c>
      <c r="B20" s="134">
        <f>COUNTIFS('Bus Inventory'!I7:I500,"A",'Bus Inventory'!E7:E500,"2000")</f>
        <v>0</v>
      </c>
      <c r="C20" s="134">
        <f>COUNTIFS('Bus Inventory'!I7:I500,"B",'Bus Inventory'!E7:E500,"2000")</f>
        <v>0</v>
      </c>
      <c r="D20" s="134">
        <f>COUNTIFS('Bus Inventory'!I7:I500,"C",'Bus Inventory'!E7:E500,"2000")</f>
        <v>0</v>
      </c>
      <c r="E20" s="135">
        <f>COUNTIFS('Bus Inventory'!I7:I500,"D",'Bus Inventory'!E7:E500,"2000")</f>
        <v>0</v>
      </c>
      <c r="F20" s="136">
        <f t="shared" si="1"/>
        <v>0</v>
      </c>
      <c r="G20" s="122"/>
      <c r="H20" s="143" t="s">
        <v>69</v>
      </c>
      <c r="I20" s="144">
        <f>COUNTIF('Bus Inventory'!$K$7:$K$500,"C")</f>
        <v>0</v>
      </c>
      <c r="K20" s="84"/>
      <c r="L20" s="70"/>
    </row>
    <row r="21" spans="1:16" ht="15.75" thickBot="1" x14ac:dyDescent="0.3">
      <c r="A21" s="133">
        <v>2001</v>
      </c>
      <c r="B21" s="134">
        <f>COUNTIFS('Bus Inventory'!I7:I500,"A",'Bus Inventory'!E7:E500,"2001")</f>
        <v>0</v>
      </c>
      <c r="C21" s="134">
        <f>COUNTIFS('Bus Inventory'!I7:I500,"B",'Bus Inventory'!E7:E500,"2001")</f>
        <v>0</v>
      </c>
      <c r="D21" s="134">
        <f>COUNTIFS('Bus Inventory'!I7:I500,"C",'Bus Inventory'!E7:E500,"2001")</f>
        <v>0</v>
      </c>
      <c r="E21" s="135">
        <f>COUNTIFS('Bus Inventory'!I7:I500,"D",'Bus Inventory'!E7:E500,"2001")</f>
        <v>0</v>
      </c>
      <c r="F21" s="136">
        <f t="shared" si="1"/>
        <v>0</v>
      </c>
      <c r="G21" s="122"/>
      <c r="H21" s="131" t="s">
        <v>68</v>
      </c>
      <c r="I21" s="132">
        <f>COUNTIF('Bus Inventory'!$K$7:$K$500,"D")</f>
        <v>0</v>
      </c>
      <c r="K21" s="84"/>
      <c r="L21" s="70"/>
      <c r="N21" s="213" t="s">
        <v>143</v>
      </c>
      <c r="O21" s="214"/>
      <c r="P21" s="109">
        <f>COUNTIF('Bus Inventory'!$M$7:$M$500,"Y")</f>
        <v>0</v>
      </c>
    </row>
    <row r="22" spans="1:16" ht="15.75" thickBot="1" x14ac:dyDescent="0.3">
      <c r="A22" s="133">
        <v>2002</v>
      </c>
      <c r="B22" s="134">
        <f>COUNTIFS('Bus Inventory'!I7:I500,"A",'Bus Inventory'!E7:E500,"2002")</f>
        <v>0</v>
      </c>
      <c r="C22" s="134">
        <f>COUNTIFS('Bus Inventory'!I7:I500,"B",'Bus Inventory'!E7:E500,"2002")</f>
        <v>0</v>
      </c>
      <c r="D22" s="134">
        <f>COUNTIFS('Bus Inventory'!I7:I500,"C",'Bus Inventory'!E7:E500,"2002")</f>
        <v>0</v>
      </c>
      <c r="E22" s="135">
        <f>COUNTIFS('Bus Inventory'!I7:I500,"D",'Bus Inventory'!E7:E500,"2002")</f>
        <v>0</v>
      </c>
      <c r="F22" s="136">
        <f t="shared" si="1"/>
        <v>0</v>
      </c>
      <c r="G22" s="122"/>
      <c r="H22" s="131" t="s">
        <v>132</v>
      </c>
      <c r="I22" s="132">
        <f>COUNTIF('Bus Inventory'!$K$7:$K$500,"E")</f>
        <v>0</v>
      </c>
      <c r="K22" s="84"/>
      <c r="L22" s="70"/>
    </row>
    <row r="23" spans="1:16" x14ac:dyDescent="0.25">
      <c r="A23" s="133">
        <v>2003</v>
      </c>
      <c r="B23" s="134">
        <f>COUNTIFS('Bus Inventory'!I7:I500,"A",'Bus Inventory'!E7:E500,"2003")</f>
        <v>0</v>
      </c>
      <c r="C23" s="134">
        <f>COUNTIFS('Bus Inventory'!I7:I500,"B",'Bus Inventory'!E7:E500,"2003")</f>
        <v>0</v>
      </c>
      <c r="D23" s="134">
        <f>COUNTIFS('Bus Inventory'!I7:I500,"C",'Bus Inventory'!E7:E500,"2003")</f>
        <v>0</v>
      </c>
      <c r="E23" s="135">
        <f>COUNTIFS('Bus Inventory'!I7:I500,"D",'Bus Inventory'!E7:E500,"2003")</f>
        <v>0</v>
      </c>
      <c r="F23" s="136">
        <f t="shared" si="1"/>
        <v>0</v>
      </c>
      <c r="G23" s="122"/>
      <c r="H23" s="145" t="s">
        <v>71</v>
      </c>
      <c r="I23" s="132">
        <f>COUNTIF('Bus Inventory'!$K$7:$K$500,"G")</f>
        <v>0</v>
      </c>
      <c r="K23" s="110"/>
      <c r="L23" s="122"/>
      <c r="N23" s="207" t="s">
        <v>154</v>
      </c>
      <c r="O23" s="208"/>
      <c r="P23" s="211" t="e">
        <f>AVERAGEIF('Bus Inventory'!U7:U500,"&gt;0")</f>
        <v>#DIV/0!</v>
      </c>
    </row>
    <row r="24" spans="1:16" ht="15.75" thickBot="1" x14ac:dyDescent="0.3">
      <c r="A24" s="133">
        <v>2004</v>
      </c>
      <c r="B24" s="134">
        <f>COUNTIFS('Bus Inventory'!I7:I500,"A",'Bus Inventory'!E7:E500,"2004")</f>
        <v>0</v>
      </c>
      <c r="C24" s="134">
        <f>COUNTIFS('Bus Inventory'!I7:I500,"B",'Bus Inventory'!E7:E500,"2004")</f>
        <v>0</v>
      </c>
      <c r="D24" s="134">
        <f>COUNTIFS('Bus Inventory'!I7:I500,"C",'Bus Inventory'!E7:E500,"2004")</f>
        <v>0</v>
      </c>
      <c r="E24" s="135">
        <f>COUNTIFS('Bus Inventory'!I7:I500,"D",'Bus Inventory'!E7:E500,"2004")</f>
        <v>0</v>
      </c>
      <c r="F24" s="136">
        <f t="shared" si="1"/>
        <v>0</v>
      </c>
      <c r="G24" s="122"/>
      <c r="H24" s="146" t="s">
        <v>133</v>
      </c>
      <c r="I24" s="132">
        <f>COUNTIF('Bus Inventory'!$K$7:$K$500,"H")</f>
        <v>0</v>
      </c>
      <c r="K24" s="84"/>
      <c r="L24" s="84"/>
      <c r="N24" s="209"/>
      <c r="O24" s="210"/>
      <c r="P24" s="212"/>
    </row>
    <row r="25" spans="1:16" ht="15.75" thickBot="1" x14ac:dyDescent="0.3">
      <c r="A25" s="133">
        <v>2005</v>
      </c>
      <c r="B25" s="134">
        <f>COUNTIFS('Bus Inventory'!I7:I500,"A",'Bus Inventory'!E7:E500,"2005")</f>
        <v>0</v>
      </c>
      <c r="C25" s="134">
        <f>COUNTIFS('Bus Inventory'!I7:I500,"B",'Bus Inventory'!E7:E500,"2005")</f>
        <v>0</v>
      </c>
      <c r="D25" s="134">
        <f>COUNTIFS('Bus Inventory'!I7:I500,"C",'Bus Inventory'!E7:E500,"2005")</f>
        <v>0</v>
      </c>
      <c r="E25" s="135">
        <f>COUNTIFS('Bus Inventory'!I7:I500,"D",'Bus Inventory'!E7:E500,"2005")</f>
        <v>0</v>
      </c>
      <c r="F25" s="136">
        <f t="shared" si="1"/>
        <v>0</v>
      </c>
      <c r="G25" s="122"/>
      <c r="H25" s="147" t="s">
        <v>134</v>
      </c>
      <c r="I25" s="138">
        <f>COUNTIF('Bus Inventory'!$K$7:$K$500,"P")</f>
        <v>0</v>
      </c>
    </row>
    <row r="26" spans="1:16" ht="15.75" thickBot="1" x14ac:dyDescent="0.3">
      <c r="A26" s="133">
        <v>2006</v>
      </c>
      <c r="B26" s="134">
        <f>COUNTIFS('Bus Inventory'!I7:I500,"A",'Bus Inventory'!E7:E500,"2006")</f>
        <v>0</v>
      </c>
      <c r="C26" s="134">
        <f>COUNTIFS('Bus Inventory'!I7:I500,"B",'Bus Inventory'!E7:E500,"2006")</f>
        <v>0</v>
      </c>
      <c r="D26" s="134">
        <f>COUNTIFS('Bus Inventory'!I7:I500,"C",'Bus Inventory'!E7:E500,"2006")</f>
        <v>0</v>
      </c>
      <c r="E26" s="135">
        <f>COUNTIFS('Bus Inventory'!I7:I500,"D",'Bus Inventory'!E7:E500,"2006")</f>
        <v>0</v>
      </c>
      <c r="F26" s="136">
        <f t="shared" si="1"/>
        <v>0</v>
      </c>
      <c r="G26" s="122"/>
      <c r="H26" s="148" t="s">
        <v>62</v>
      </c>
      <c r="I26" s="120">
        <f>SUM(I20:I25)</f>
        <v>0</v>
      </c>
    </row>
    <row r="27" spans="1:16" x14ac:dyDescent="0.25">
      <c r="A27" s="133">
        <v>2007</v>
      </c>
      <c r="B27" s="134">
        <f>COUNTIFS('Bus Inventory'!I7:I500,"A",'Bus Inventory'!E7:E500,"2007")</f>
        <v>0</v>
      </c>
      <c r="C27" s="134">
        <f>COUNTIFS('Bus Inventory'!I7:I500,"B",'Bus Inventory'!E7:E500,"2007")</f>
        <v>0</v>
      </c>
      <c r="D27" s="134">
        <f>COUNTIFS('Bus Inventory'!I7:I500,"C",'Bus Inventory'!E7:E500,"2007")</f>
        <v>0</v>
      </c>
      <c r="E27" s="135">
        <f>COUNTIFS('Bus Inventory'!I7:I500,"D",'Bus Inventory'!E7:E500,"2007")</f>
        <v>0</v>
      </c>
      <c r="F27" s="136">
        <f t="shared" si="1"/>
        <v>0</v>
      </c>
      <c r="G27" s="122"/>
    </row>
    <row r="28" spans="1:16" x14ac:dyDescent="0.25">
      <c r="A28" s="133">
        <v>2008</v>
      </c>
      <c r="B28" s="134">
        <f>COUNTIFS('Bus Inventory'!I7:I500,"A",'Bus Inventory'!E7:E500,"2008")</f>
        <v>0</v>
      </c>
      <c r="C28" s="134">
        <f>COUNTIFS('Bus Inventory'!I7:I500,"B",'Bus Inventory'!E7:E500,"2008")</f>
        <v>0</v>
      </c>
      <c r="D28" s="134">
        <f>COUNTIFS('Bus Inventory'!I7:I500,"C",'Bus Inventory'!E7:E500,"2008")</f>
        <v>0</v>
      </c>
      <c r="E28" s="135">
        <f>COUNTIFS('Bus Inventory'!I7:I500,"D",'Bus Inventory'!E7:E500,"2008")</f>
        <v>0</v>
      </c>
      <c r="F28" s="136">
        <f t="shared" si="1"/>
        <v>0</v>
      </c>
      <c r="G28" s="122"/>
    </row>
    <row r="29" spans="1:16" x14ac:dyDescent="0.25">
      <c r="A29" s="133">
        <v>2009</v>
      </c>
      <c r="B29" s="134">
        <f>COUNTIFS('Bus Inventory'!I7:I500,"A",'Bus Inventory'!E7:E500,"2009")</f>
        <v>0</v>
      </c>
      <c r="C29" s="134">
        <f>COUNTIFS('Bus Inventory'!I7:I500,"B",'Bus Inventory'!E7:E500,"2009")</f>
        <v>0</v>
      </c>
      <c r="D29" s="134">
        <f>COUNTIFS('Bus Inventory'!I7:I500,"C",'Bus Inventory'!E7:E500,"2009")</f>
        <v>0</v>
      </c>
      <c r="E29" s="135">
        <f>COUNTIFS('Bus Inventory'!I7:I500,"D",'Bus Inventory'!E7:E500,"2009")</f>
        <v>0</v>
      </c>
      <c r="F29" s="136">
        <f t="shared" si="1"/>
        <v>0</v>
      </c>
      <c r="G29" s="122"/>
    </row>
    <row r="30" spans="1:16" x14ac:dyDescent="0.25">
      <c r="A30" s="133">
        <v>2010</v>
      </c>
      <c r="B30" s="134">
        <f>COUNTIFS('Bus Inventory'!I7:I500,"A",'Bus Inventory'!E7:E500,"2010")</f>
        <v>0</v>
      </c>
      <c r="C30" s="134">
        <f>COUNTIFS('Bus Inventory'!I7:I500,"B",'Bus Inventory'!E7:E500,"2010")</f>
        <v>0</v>
      </c>
      <c r="D30" s="134">
        <f>COUNTIFS('Bus Inventory'!I7:I500,"C",'Bus Inventory'!E7:E500,"2010")</f>
        <v>0</v>
      </c>
      <c r="E30" s="135">
        <f>COUNTIFS('Bus Inventory'!I7:I500,"D",'Bus Inventory'!E7:E500,"2010")</f>
        <v>0</v>
      </c>
      <c r="F30" s="136">
        <f t="shared" si="1"/>
        <v>0</v>
      </c>
      <c r="G30" s="122"/>
    </row>
    <row r="31" spans="1:16" x14ac:dyDescent="0.25">
      <c r="A31" s="133">
        <v>2011</v>
      </c>
      <c r="B31" s="134">
        <f>COUNTIFS('Bus Inventory'!I7:I500,"A",'Bus Inventory'!E7:E500,"2011")</f>
        <v>0</v>
      </c>
      <c r="C31" s="134">
        <f>COUNTIFS('Bus Inventory'!I7:I500,"B",'Bus Inventory'!E7:E500,"2011")</f>
        <v>0</v>
      </c>
      <c r="D31" s="134">
        <f>COUNTIFS('Bus Inventory'!I7:I500,"C",'Bus Inventory'!E7:E500,"2011")</f>
        <v>0</v>
      </c>
      <c r="E31" s="135">
        <f>COUNTIFS('Bus Inventory'!I7:I500,"D",'Bus Inventory'!E7:E500,"2011")</f>
        <v>0</v>
      </c>
      <c r="F31" s="136">
        <f t="shared" si="1"/>
        <v>0</v>
      </c>
      <c r="G31" s="122"/>
    </row>
    <row r="32" spans="1:16" x14ac:dyDescent="0.25">
      <c r="A32" s="149">
        <v>2012</v>
      </c>
      <c r="B32" s="134">
        <f>COUNTIFS('Bus Inventory'!I7:I500,"A",'Bus Inventory'!E7:E500,"2012")</f>
        <v>0</v>
      </c>
      <c r="C32" s="134">
        <f>COUNTIFS('Bus Inventory'!I7:I500,"B",'Bus Inventory'!E7:E500,"2012")</f>
        <v>0</v>
      </c>
      <c r="D32" s="134">
        <f>COUNTIFS('Bus Inventory'!I7:I500,"C",'Bus Inventory'!E7:E500,"2012")</f>
        <v>0</v>
      </c>
      <c r="E32" s="135">
        <f>COUNTIFS('Bus Inventory'!I7:I500,"D",'Bus Inventory'!E7:E500,"2012")</f>
        <v>0</v>
      </c>
      <c r="F32" s="136">
        <f t="shared" si="1"/>
        <v>0</v>
      </c>
      <c r="G32" s="122"/>
    </row>
    <row r="33" spans="1:7" x14ac:dyDescent="0.25">
      <c r="A33" s="130">
        <v>2013</v>
      </c>
      <c r="B33" s="134">
        <f>COUNTIFS('Bus Inventory'!I7:I500,"A",'Bus Inventory'!E7:E500,"2013")</f>
        <v>0</v>
      </c>
      <c r="C33" s="134">
        <f>COUNTIFS('Bus Inventory'!I7:I500,"B",'Bus Inventory'!E7:E500,"2013")</f>
        <v>0</v>
      </c>
      <c r="D33" s="134">
        <f>COUNTIFS('Bus Inventory'!I7:I500,"C",'Bus Inventory'!E7:E500,"2013")</f>
        <v>0</v>
      </c>
      <c r="E33" s="135">
        <f>COUNTIFS('Bus Inventory'!I7:I500,"D",'Bus Inventory'!E7:E500,"2013")</f>
        <v>0</v>
      </c>
      <c r="F33" s="136">
        <f t="shared" si="1"/>
        <v>0</v>
      </c>
      <c r="G33" s="122"/>
    </row>
    <row r="34" spans="1:7" x14ac:dyDescent="0.25">
      <c r="A34" s="130">
        <v>2014</v>
      </c>
      <c r="B34" s="134">
        <f>COUNTIFS('Bus Inventory'!I7:I500,"A",'Bus Inventory'!E7:E500,"2014")</f>
        <v>0</v>
      </c>
      <c r="C34" s="134">
        <f>COUNTIFS('Bus Inventory'!I7:I500,"B",'Bus Inventory'!E7:E500,"2014")</f>
        <v>0</v>
      </c>
      <c r="D34" s="134">
        <f>COUNTIFS('Bus Inventory'!I7:I500,"C",'Bus Inventory'!E7:E500,"2014")</f>
        <v>0</v>
      </c>
      <c r="E34" s="135">
        <f>COUNTIFS('Bus Inventory'!I7:I500,"D",'Bus Inventory'!E7:E500,"2014")</f>
        <v>0</v>
      </c>
      <c r="F34" s="136">
        <f t="shared" si="1"/>
        <v>0</v>
      </c>
      <c r="G34" s="122"/>
    </row>
    <row r="35" spans="1:7" x14ac:dyDescent="0.25">
      <c r="A35" s="130">
        <v>2015</v>
      </c>
      <c r="B35" s="134">
        <f>COUNTIFS('Bus Inventory'!I7:I500,"A",'Bus Inventory'!E7:E500,"2015")</f>
        <v>0</v>
      </c>
      <c r="C35" s="134">
        <f>COUNTIFS('Bus Inventory'!I7:I500,"B",'Bus Inventory'!E7:E500,"2015")</f>
        <v>0</v>
      </c>
      <c r="D35" s="134">
        <f>COUNTIFS('Bus Inventory'!I7:I500,"C",'Bus Inventory'!E7:E500,"2015")</f>
        <v>0</v>
      </c>
      <c r="E35" s="135">
        <f>COUNTIFS('Bus Inventory'!I7:I500,"D",'Bus Inventory'!E7:E500,"2015")</f>
        <v>0</v>
      </c>
      <c r="F35" s="136">
        <f t="shared" si="1"/>
        <v>0</v>
      </c>
      <c r="G35" s="122"/>
    </row>
    <row r="36" spans="1:7" x14ac:dyDescent="0.25">
      <c r="A36" s="130">
        <v>2016</v>
      </c>
      <c r="B36" s="134">
        <f>COUNTIFS('Bus Inventory'!I7:I500,"A",'Bus Inventory'!E7:E500,"2016")</f>
        <v>0</v>
      </c>
      <c r="C36" s="134">
        <f>COUNTIFS('Bus Inventory'!I7:I500,"B",'Bus Inventory'!E7:E500,"2016")</f>
        <v>0</v>
      </c>
      <c r="D36" s="134">
        <f>COUNTIFS('Bus Inventory'!I7:I500,"C",'Bus Inventory'!E7:E500,"2016")</f>
        <v>0</v>
      </c>
      <c r="E36" s="135">
        <f>COUNTIFS('Bus Inventory'!I7:I500,"D",'Bus Inventory'!E7:E500,"2016")</f>
        <v>0</v>
      </c>
      <c r="F36" s="136">
        <f t="shared" si="1"/>
        <v>0</v>
      </c>
      <c r="G36" s="122"/>
    </row>
    <row r="37" spans="1:7" x14ac:dyDescent="0.25">
      <c r="A37" s="130">
        <v>2017</v>
      </c>
      <c r="B37" s="134">
        <f>COUNTIFS('Bus Inventory'!I7:I500,"A",'Bus Inventory'!E7:E500,"2017")</f>
        <v>0</v>
      </c>
      <c r="C37" s="134">
        <f>COUNTIFS('Bus Inventory'!I7:I500,"B",'Bus Inventory'!E7:E500,"2017")</f>
        <v>0</v>
      </c>
      <c r="D37" s="134">
        <f>COUNTIFS('Bus Inventory'!I7:I500,"C",'Bus Inventory'!E7:E500,"2017")</f>
        <v>0</v>
      </c>
      <c r="E37" s="135">
        <f>COUNTIFS('Bus Inventory'!I7:I500,"D",'Bus Inventory'!E7:E500,"2017")</f>
        <v>0</v>
      </c>
      <c r="F37" s="136">
        <f t="shared" si="1"/>
        <v>0</v>
      </c>
      <c r="G37" s="122"/>
    </row>
    <row r="38" spans="1:7" x14ac:dyDescent="0.25">
      <c r="A38" s="130">
        <v>2018</v>
      </c>
      <c r="B38" s="134">
        <f>COUNTIFS('Bus Inventory'!I7:I500,"A",'Bus Inventory'!E7:E500,"2018")</f>
        <v>0</v>
      </c>
      <c r="C38" s="134">
        <f>COUNTIFS('Bus Inventory'!I7:I500,"B",'Bus Inventory'!E7:E500,"2018")</f>
        <v>0</v>
      </c>
      <c r="D38" s="134">
        <f>COUNTIFS('Bus Inventory'!I7:I500,"C",'Bus Inventory'!E7:E500,"2018")</f>
        <v>0</v>
      </c>
      <c r="E38" s="135">
        <f>COUNTIFS('Bus Inventory'!I7:I500,"D",'Bus Inventory'!E7:E500,"2018")</f>
        <v>0</v>
      </c>
      <c r="F38" s="136">
        <f t="shared" si="1"/>
        <v>0</v>
      </c>
      <c r="G38" s="122"/>
    </row>
    <row r="39" spans="1:7" x14ac:dyDescent="0.25">
      <c r="A39" s="130">
        <v>2019</v>
      </c>
      <c r="B39" s="134">
        <f>COUNTIFS('Bus Inventory'!I7:I500,"A",'Bus Inventory'!E7:E500,"2019")</f>
        <v>0</v>
      </c>
      <c r="C39" s="134">
        <f>COUNTIFS('Bus Inventory'!I7:I500,"B",'Bus Inventory'!E7:E500,"2019")</f>
        <v>0</v>
      </c>
      <c r="D39" s="134">
        <f>COUNTIFS('Bus Inventory'!I7:I500,"C",'Bus Inventory'!E7:E500,"2019")</f>
        <v>0</v>
      </c>
      <c r="E39" s="135">
        <f>COUNTIFS('Bus Inventory'!I7:I500,"D",'Bus Inventory'!E7:E500,"2019")</f>
        <v>0</v>
      </c>
      <c r="F39" s="136">
        <f t="shared" si="1"/>
        <v>0</v>
      </c>
      <c r="G39" s="122"/>
    </row>
    <row r="40" spans="1:7" x14ac:dyDescent="0.25">
      <c r="A40" s="130">
        <v>2020</v>
      </c>
      <c r="B40" s="134">
        <f>COUNTIFS('Bus Inventory'!I7:I500,"A",'Bus Inventory'!E7:E500,"2020")</f>
        <v>0</v>
      </c>
      <c r="C40" s="134">
        <f>COUNTIFS('Bus Inventory'!I7:I500,"B",'Bus Inventory'!E7:E500,"2020")</f>
        <v>0</v>
      </c>
      <c r="D40" s="134">
        <f>COUNTIFS('Bus Inventory'!I7:I500,"C",'Bus Inventory'!E7:E500,"2020")</f>
        <v>0</v>
      </c>
      <c r="E40" s="135">
        <f>COUNTIFS('Bus Inventory'!I7:I500,"D",'Bus Inventory'!E7:E500,"2020")</f>
        <v>0</v>
      </c>
      <c r="F40" s="136">
        <f t="shared" si="1"/>
        <v>0</v>
      </c>
      <c r="G40" s="122"/>
    </row>
    <row r="41" spans="1:7" x14ac:dyDescent="0.25">
      <c r="A41" s="130">
        <v>2021</v>
      </c>
      <c r="B41" s="134">
        <f>COUNTIFS('Bus Inventory'!I7:I500,"A",'Bus Inventory'!E7:E500,"2021")</f>
        <v>0</v>
      </c>
      <c r="C41" s="134">
        <f>COUNTIFS('Bus Inventory'!I7:I500,"B",'Bus Inventory'!E7:E500,"2021")</f>
        <v>0</v>
      </c>
      <c r="D41" s="134">
        <f>COUNTIFS('Bus Inventory'!I7:I500,"C",'Bus Inventory'!E7:E500,"2021")</f>
        <v>0</v>
      </c>
      <c r="E41" s="135">
        <f>COUNTIFS('Bus Inventory'!I7:I500,"D",'Bus Inventory'!E7:E500,"2021")</f>
        <v>0</v>
      </c>
      <c r="F41" s="136">
        <f t="shared" si="1"/>
        <v>0</v>
      </c>
      <c r="G41" s="122"/>
    </row>
    <row r="42" spans="1:7" x14ac:dyDescent="0.25">
      <c r="A42" s="130">
        <v>2022</v>
      </c>
      <c r="B42" s="134">
        <f>COUNTIFS('Bus Inventory'!I7:I500,"A",'Bus Inventory'!E7:E500,"2022")</f>
        <v>0</v>
      </c>
      <c r="C42" s="134">
        <f>COUNTIFS('Bus Inventory'!I7:I500,"B",'Bus Inventory'!E7:E500,"2022")</f>
        <v>0</v>
      </c>
      <c r="D42" s="134">
        <f>COUNTIFS('Bus Inventory'!I7:I500,"C",'Bus Inventory'!E7:E500,"2022")</f>
        <v>0</v>
      </c>
      <c r="E42" s="135">
        <f>COUNTIFS('Bus Inventory'!I7:I500,"D",'Bus Inventory'!E7:E500,"2022")</f>
        <v>0</v>
      </c>
      <c r="F42" s="136">
        <f t="shared" si="1"/>
        <v>0</v>
      </c>
      <c r="G42" s="122"/>
    </row>
    <row r="43" spans="1:7" x14ac:dyDescent="0.25">
      <c r="A43" s="130">
        <v>2023</v>
      </c>
      <c r="B43" s="134">
        <f>COUNTIFS('Bus Inventory'!I7:I500,"A",'Bus Inventory'!E7:E500,"2023")</f>
        <v>0</v>
      </c>
      <c r="C43" s="134">
        <f>COUNTIFS('Bus Inventory'!I7:I500,"B",'Bus Inventory'!E7:E500,"2023")</f>
        <v>0</v>
      </c>
      <c r="D43" s="134">
        <f>COUNTIFS('Bus Inventory'!I7:I500,"C",'Bus Inventory'!E7:E500,"2023")</f>
        <v>0</v>
      </c>
      <c r="E43" s="135">
        <f>COUNTIFS('Bus Inventory'!I7:I500,"D",'Bus Inventory'!E7:E500,"2023")</f>
        <v>0</v>
      </c>
      <c r="F43" s="136">
        <f t="shared" si="1"/>
        <v>0</v>
      </c>
      <c r="G43" s="122"/>
    </row>
    <row r="44" spans="1:7" x14ac:dyDescent="0.25">
      <c r="A44" s="130">
        <v>2024</v>
      </c>
      <c r="B44" s="134">
        <f>COUNTIFS('Bus Inventory'!I7:I500,"A",'Bus Inventory'!E7:E500,"2024")</f>
        <v>0</v>
      </c>
      <c r="C44" s="134">
        <f>COUNTIFS('Bus Inventory'!I7:I500,"B",'Bus Inventory'!E7:E500,"2024")</f>
        <v>0</v>
      </c>
      <c r="D44" s="134">
        <f>COUNTIFS('Bus Inventory'!I7:I500,"C",'Bus Inventory'!E7:E500,"2024")</f>
        <v>0</v>
      </c>
      <c r="E44" s="135">
        <f>COUNTIFS('Bus Inventory'!I7:I500,"D",'Bus Inventory'!E7:E500,"2024")</f>
        <v>0</v>
      </c>
      <c r="F44" s="136">
        <f t="shared" si="1"/>
        <v>0</v>
      </c>
      <c r="G44" s="122"/>
    </row>
    <row r="45" spans="1:7" x14ac:dyDescent="0.25">
      <c r="A45" s="130">
        <v>2025</v>
      </c>
      <c r="B45" s="134">
        <f>COUNTIFS('Bus Inventory'!I7:I500,"A",'Bus Inventory'!E7:E500,"2025")</f>
        <v>0</v>
      </c>
      <c r="C45" s="134">
        <f>COUNTIFS('Bus Inventory'!I7:I500,"B",'Bus Inventory'!E7:E500,"2025")</f>
        <v>0</v>
      </c>
      <c r="D45" s="134">
        <f>COUNTIFS('Bus Inventory'!I7:I500,"C",'Bus Inventory'!E7:E500,"2025")</f>
        <v>0</v>
      </c>
      <c r="E45" s="135">
        <f>COUNTIFS('Bus Inventory'!I7:I500,"D",'Bus Inventory'!E7:E500,"2025")</f>
        <v>0</v>
      </c>
      <c r="F45" s="136">
        <f t="shared" si="1"/>
        <v>0</v>
      </c>
      <c r="G45" s="122"/>
    </row>
    <row r="46" spans="1:7" x14ac:dyDescent="0.25">
      <c r="A46" s="130">
        <v>2026</v>
      </c>
      <c r="B46" s="134">
        <f>COUNTIFS('Bus Inventory'!I7:I500,"A",'Bus Inventory'!E7:E500,"2026")</f>
        <v>0</v>
      </c>
      <c r="C46" s="134">
        <f>COUNTIFS('Bus Inventory'!I7:I500,"B",'Bus Inventory'!E7:E500,"2026")</f>
        <v>0</v>
      </c>
      <c r="D46" s="134">
        <f>COUNTIFS('Bus Inventory'!I7:I500,"C",'Bus Inventory'!E7:E500,"2026")</f>
        <v>0</v>
      </c>
      <c r="E46" s="135">
        <f>COUNTIFS('Bus Inventory'!I7:I500,"D",'Bus Inventory'!E7:E500,"2026")</f>
        <v>0</v>
      </c>
      <c r="F46" s="136">
        <f t="shared" si="1"/>
        <v>0</v>
      </c>
      <c r="G46" s="122"/>
    </row>
    <row r="47" spans="1:7" x14ac:dyDescent="0.25">
      <c r="A47" s="130">
        <v>2027</v>
      </c>
      <c r="B47" s="134">
        <f>COUNTIFS('Bus Inventory'!I7:I500,"A",'Bus Inventory'!E7:E500,"2027")</f>
        <v>0</v>
      </c>
      <c r="C47" s="134">
        <f>COUNTIFS('Bus Inventory'!I7:I500,"B",'Bus Inventory'!E7:E500,"2027")</f>
        <v>0</v>
      </c>
      <c r="D47" s="134">
        <f>COUNTIFS('Bus Inventory'!I7:I500,"C",'Bus Inventory'!E7:E500,"2027")</f>
        <v>0</v>
      </c>
      <c r="E47" s="135">
        <f>COUNTIFS('Bus Inventory'!I7:I500,"D",'Bus Inventory'!E7:E500,"2027")</f>
        <v>0</v>
      </c>
      <c r="F47" s="136">
        <f t="shared" si="1"/>
        <v>0</v>
      </c>
      <c r="G47" s="122"/>
    </row>
    <row r="48" spans="1:7" x14ac:dyDescent="0.25">
      <c r="A48" s="130">
        <v>2028</v>
      </c>
      <c r="B48" s="134">
        <f>COUNTIFS('Bus Inventory'!I7:I500,"A",'Bus Inventory'!E7:E500,"2028")</f>
        <v>0</v>
      </c>
      <c r="C48" s="134">
        <f>COUNTIFS('Bus Inventory'!I7:I500,"B",'Bus Inventory'!E7:E500,"2028")</f>
        <v>0</v>
      </c>
      <c r="D48" s="134">
        <f>COUNTIFS('Bus Inventory'!I7:I500,"C",'Bus Inventory'!E7:E500,"2028")</f>
        <v>0</v>
      </c>
      <c r="E48" s="135">
        <f>COUNTIFS('Bus Inventory'!I7:I500,"D",'Bus Inventory'!E7:E500,"2028")</f>
        <v>0</v>
      </c>
      <c r="F48" s="136">
        <f t="shared" si="1"/>
        <v>0</v>
      </c>
      <c r="G48" s="122"/>
    </row>
    <row r="49" spans="1:7" x14ac:dyDescent="0.25">
      <c r="A49" s="130">
        <v>2029</v>
      </c>
      <c r="B49" s="134">
        <f>COUNTIFS('Bus Inventory'!I7:I500,"A",'Bus Inventory'!E7:E500,"2029")</f>
        <v>0</v>
      </c>
      <c r="C49" s="134">
        <f>COUNTIFS('Bus Inventory'!I7:I500,"B",'Bus Inventory'!E7:E500,"2029")</f>
        <v>0</v>
      </c>
      <c r="D49" s="134">
        <f>COUNTIFS('Bus Inventory'!I7:I500,"C",'Bus Inventory'!E7:E500,"2029")</f>
        <v>0</v>
      </c>
      <c r="E49" s="135">
        <f>COUNTIFS('Bus Inventory'!I7:I500,"D",'Bus Inventory'!E7:E500,"2029")</f>
        <v>0</v>
      </c>
      <c r="F49" s="136">
        <f t="shared" si="1"/>
        <v>0</v>
      </c>
      <c r="G49" s="122"/>
    </row>
    <row r="50" spans="1:7" ht="15.75" thickBot="1" x14ac:dyDescent="0.3">
      <c r="A50" s="150">
        <v>2030</v>
      </c>
      <c r="B50" s="151">
        <f>COUNTIFS('Bus Inventory'!I7:I500,"A",'Bus Inventory'!E7:E500,"2030")</f>
        <v>0</v>
      </c>
      <c r="C50" s="151">
        <f>COUNTIFS('Bus Inventory'!I7:I500,"B",'Bus Inventory'!E7:E500,"2030")</f>
        <v>0</v>
      </c>
      <c r="D50" s="151">
        <f>COUNTIFS('Bus Inventory'!I7:I500,"C",'Bus Inventory'!E7:E500,"2030")</f>
        <v>0</v>
      </c>
      <c r="E50" s="152">
        <f>COUNTIFS('Bus Inventory'!I7:I500,"D",'Bus Inventory'!E7:E500,"2030")</f>
        <v>0</v>
      </c>
      <c r="F50" s="153">
        <f t="shared" si="1"/>
        <v>0</v>
      </c>
      <c r="G50" s="122"/>
    </row>
  </sheetData>
  <sheetProtection password="8B2A" sheet="1" objects="1" scenarios="1"/>
  <mergeCells count="22">
    <mergeCell ref="H18:I18"/>
    <mergeCell ref="N12:O12"/>
    <mergeCell ref="N13:O13"/>
    <mergeCell ref="N14:O14"/>
    <mergeCell ref="A1:T1"/>
    <mergeCell ref="A4:C4"/>
    <mergeCell ref="A6:F6"/>
    <mergeCell ref="H6:I6"/>
    <mergeCell ref="K6:L6"/>
    <mergeCell ref="N6:P6"/>
    <mergeCell ref="B2:C2"/>
    <mergeCell ref="N7:O7"/>
    <mergeCell ref="N8:O8"/>
    <mergeCell ref="N9:O9"/>
    <mergeCell ref="N10:O10"/>
    <mergeCell ref="N11:O11"/>
    <mergeCell ref="N23:O24"/>
    <mergeCell ref="P23:P24"/>
    <mergeCell ref="N21:O21"/>
    <mergeCell ref="N15:O15"/>
    <mergeCell ref="N19:O19"/>
    <mergeCell ref="N16:O16"/>
  </mergeCells>
  <conditionalFormatting sqref="F8 I15 L15 P16 I26">
    <cfRule type="cellIs" dxfId="0" priority="1" operator="notEqual">
      <formula>$D$4</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4"/>
  <sheetViews>
    <sheetView workbookViewId="0">
      <selection activeCell="B47" sqref="B47"/>
    </sheetView>
  </sheetViews>
  <sheetFormatPr defaultRowHeight="15" x14ac:dyDescent="0.25"/>
  <cols>
    <col min="1" max="1" width="2.85546875" style="11" customWidth="1"/>
    <col min="11" max="11" width="2.85546875" style="11" customWidth="1"/>
  </cols>
  <sheetData>
    <row r="1" spans="1:23" ht="15.75" x14ac:dyDescent="0.25">
      <c r="A1" s="232" t="s">
        <v>18</v>
      </c>
      <c r="B1" s="232"/>
      <c r="C1" s="232"/>
      <c r="D1" s="232"/>
      <c r="E1" s="232"/>
      <c r="F1" s="232"/>
      <c r="G1" s="232"/>
      <c r="H1" s="232"/>
      <c r="I1" s="232"/>
      <c r="J1" s="232"/>
      <c r="K1" s="232"/>
      <c r="L1" s="232"/>
      <c r="M1" s="232"/>
      <c r="N1" s="232"/>
      <c r="O1" s="232"/>
      <c r="P1" s="232"/>
      <c r="Q1" s="232"/>
      <c r="R1" s="232"/>
      <c r="S1" s="232"/>
      <c r="T1" s="232"/>
      <c r="U1" s="1"/>
      <c r="V1" s="1"/>
      <c r="W1" s="1"/>
    </row>
    <row r="2" spans="1:23" s="10" customFormat="1" x14ac:dyDescent="0.25">
      <c r="A2" s="16" t="s">
        <v>94</v>
      </c>
      <c r="B2" s="17"/>
      <c r="C2" s="17"/>
      <c r="D2" s="17"/>
      <c r="E2" s="17"/>
      <c r="F2" s="17"/>
      <c r="G2" s="17"/>
      <c r="H2" s="17"/>
      <c r="I2" s="17"/>
      <c r="J2" s="17"/>
      <c r="K2" s="16"/>
      <c r="L2" s="17"/>
      <c r="M2" s="17"/>
      <c r="N2" s="17"/>
      <c r="O2" s="17"/>
      <c r="P2" s="17"/>
      <c r="Q2" s="17"/>
      <c r="R2" s="17"/>
      <c r="S2" s="17"/>
      <c r="T2" s="17"/>
      <c r="U2" s="1"/>
      <c r="V2" s="1"/>
      <c r="W2" s="1"/>
    </row>
    <row r="3" spans="1:23" s="10" customFormat="1" x14ac:dyDescent="0.25">
      <c r="A3" s="18" t="s">
        <v>95</v>
      </c>
      <c r="B3" s="12"/>
      <c r="C3" s="12"/>
      <c r="D3" s="12"/>
      <c r="E3" s="12"/>
      <c r="F3" s="12"/>
      <c r="G3" s="12"/>
      <c r="H3" s="12"/>
      <c r="I3" s="12"/>
      <c r="J3" s="12"/>
      <c r="K3" s="12"/>
      <c r="L3" s="12"/>
      <c r="M3" s="12"/>
      <c r="N3" s="12"/>
      <c r="O3" s="12"/>
      <c r="P3" s="12"/>
      <c r="Q3" s="12"/>
      <c r="R3" s="12"/>
      <c r="S3" s="12"/>
      <c r="T3" s="12"/>
      <c r="U3" s="1"/>
      <c r="V3" s="1"/>
      <c r="W3" s="1"/>
    </row>
    <row r="4" spans="1:23" s="10" customFormat="1" x14ac:dyDescent="0.25">
      <c r="A4" s="12"/>
      <c r="B4" s="12"/>
      <c r="C4" s="12"/>
      <c r="D4" s="12"/>
      <c r="E4" s="12"/>
      <c r="F4" s="12"/>
      <c r="G4" s="12"/>
      <c r="H4" s="12"/>
      <c r="I4" s="12"/>
      <c r="J4" s="12"/>
      <c r="K4" s="12"/>
      <c r="L4" s="12"/>
      <c r="M4" s="12"/>
      <c r="N4" s="12"/>
      <c r="O4" s="12"/>
      <c r="P4" s="12"/>
      <c r="Q4" s="12"/>
      <c r="R4" s="12"/>
      <c r="S4" s="12"/>
      <c r="T4" s="12"/>
      <c r="U4" s="1"/>
      <c r="V4" s="1"/>
      <c r="W4" s="1"/>
    </row>
    <row r="5" spans="1:23" s="10" customFormat="1" x14ac:dyDescent="0.25">
      <c r="A5" s="233" t="s">
        <v>5</v>
      </c>
      <c r="B5" s="233"/>
      <c r="C5" s="233"/>
      <c r="D5" s="233"/>
      <c r="E5" s="233"/>
      <c r="F5" s="233"/>
      <c r="G5" s="233"/>
      <c r="H5" s="233"/>
      <c r="I5" s="233"/>
      <c r="J5" s="1"/>
      <c r="K5" s="233" t="s">
        <v>113</v>
      </c>
      <c r="L5" s="233"/>
      <c r="M5" s="233"/>
      <c r="N5" s="233"/>
      <c r="O5" s="233"/>
      <c r="P5" s="233"/>
      <c r="Q5" s="233"/>
      <c r="R5" s="233"/>
      <c r="S5" s="233"/>
      <c r="T5" s="233"/>
      <c r="U5" s="233"/>
      <c r="V5" s="233"/>
      <c r="W5" s="233"/>
    </row>
    <row r="6" spans="1:23" s="10" customFormat="1" x14ac:dyDescent="0.25">
      <c r="A6" s="2" t="s">
        <v>76</v>
      </c>
      <c r="B6" s="1" t="s">
        <v>83</v>
      </c>
      <c r="C6" s="1"/>
      <c r="D6" s="1"/>
      <c r="E6" s="1"/>
      <c r="F6" s="1"/>
      <c r="G6" s="1"/>
      <c r="H6" s="1"/>
      <c r="I6" s="1"/>
      <c r="J6" s="1"/>
      <c r="K6" s="2" t="s">
        <v>12</v>
      </c>
      <c r="L6" s="1"/>
      <c r="M6" s="1"/>
      <c r="N6" s="1"/>
      <c r="O6" s="1"/>
      <c r="P6" s="1"/>
      <c r="Q6" s="1"/>
      <c r="R6" s="1"/>
      <c r="S6" s="1"/>
      <c r="T6" s="1"/>
      <c r="U6" s="1"/>
      <c r="V6" s="1"/>
      <c r="W6" s="1"/>
    </row>
    <row r="7" spans="1:23" x14ac:dyDescent="0.25">
      <c r="A7" s="2" t="s">
        <v>78</v>
      </c>
      <c r="B7" s="1" t="s">
        <v>82</v>
      </c>
      <c r="C7" s="1"/>
      <c r="D7" s="1"/>
      <c r="E7" s="1"/>
      <c r="F7" s="1"/>
      <c r="G7" s="1"/>
      <c r="H7" s="1"/>
      <c r="I7" s="1"/>
      <c r="J7" s="1"/>
      <c r="K7" s="2" t="s">
        <v>34</v>
      </c>
      <c r="L7" s="1"/>
      <c r="M7" s="19" t="s">
        <v>114</v>
      </c>
      <c r="N7" s="1"/>
      <c r="O7" s="1"/>
      <c r="P7" s="1"/>
      <c r="Q7" s="1"/>
      <c r="R7" s="1"/>
      <c r="S7" s="1"/>
      <c r="T7" s="1"/>
      <c r="U7" s="1"/>
      <c r="V7" s="1"/>
      <c r="W7" s="1"/>
    </row>
    <row r="8" spans="1:23" s="10" customFormat="1" x14ac:dyDescent="0.25">
      <c r="A8" s="2" t="s">
        <v>79</v>
      </c>
      <c r="B8" s="1" t="s">
        <v>81</v>
      </c>
      <c r="C8" s="1"/>
      <c r="D8" s="1"/>
      <c r="E8" s="1"/>
      <c r="F8" s="1"/>
      <c r="G8" s="1"/>
      <c r="H8" s="1"/>
      <c r="I8" s="1"/>
      <c r="J8" s="1"/>
      <c r="K8" s="1"/>
      <c r="L8" s="1"/>
      <c r="M8" s="19" t="s">
        <v>115</v>
      </c>
      <c r="N8" s="1"/>
      <c r="O8" s="1"/>
      <c r="P8" s="1"/>
      <c r="Q8" s="1"/>
      <c r="R8" s="1"/>
      <c r="S8" s="1"/>
      <c r="T8" s="1"/>
      <c r="U8" s="1"/>
      <c r="V8" s="1"/>
      <c r="W8" s="1"/>
    </row>
    <row r="9" spans="1:23" s="10" customFormat="1" x14ac:dyDescent="0.25">
      <c r="A9" s="2" t="s">
        <v>84</v>
      </c>
      <c r="B9" s="1" t="s">
        <v>85</v>
      </c>
      <c r="C9" s="1"/>
      <c r="D9" s="1"/>
      <c r="E9" s="1"/>
      <c r="F9" s="1"/>
      <c r="G9" s="1"/>
      <c r="H9" s="1"/>
      <c r="I9" s="1"/>
      <c r="J9" s="1"/>
      <c r="K9" s="1"/>
      <c r="L9" s="1"/>
      <c r="M9" s="19" t="s">
        <v>116</v>
      </c>
      <c r="N9" s="1"/>
      <c r="O9" s="1"/>
      <c r="P9" s="1"/>
      <c r="Q9" s="1"/>
      <c r="R9" s="1"/>
      <c r="S9" s="1"/>
      <c r="T9" s="1"/>
      <c r="U9" s="1"/>
      <c r="V9" s="1"/>
      <c r="W9" s="1"/>
    </row>
    <row r="10" spans="1:23" s="10" customFormat="1" x14ac:dyDescent="0.25">
      <c r="A10" s="2" t="s">
        <v>86</v>
      </c>
      <c r="B10" s="1" t="s">
        <v>87</v>
      </c>
      <c r="C10" s="1"/>
      <c r="D10" s="1"/>
      <c r="E10" s="1"/>
      <c r="F10" s="1"/>
      <c r="G10" s="1"/>
      <c r="H10" s="1"/>
      <c r="I10" s="1"/>
      <c r="J10" s="1"/>
      <c r="K10" s="1"/>
      <c r="L10" s="1"/>
      <c r="M10" s="19" t="s">
        <v>117</v>
      </c>
      <c r="N10" s="1"/>
      <c r="O10" s="1"/>
      <c r="P10" s="1"/>
      <c r="Q10" s="1"/>
      <c r="R10" s="1"/>
      <c r="S10" s="1"/>
      <c r="T10" s="1"/>
      <c r="U10" s="1"/>
      <c r="V10" s="1"/>
      <c r="W10" s="1"/>
    </row>
    <row r="11" spans="1:23" s="10" customFormat="1" x14ac:dyDescent="0.25">
      <c r="A11" s="2"/>
      <c r="B11" s="1"/>
      <c r="C11" s="1"/>
      <c r="D11" s="1"/>
      <c r="E11" s="1"/>
      <c r="F11" s="1"/>
      <c r="G11" s="1"/>
      <c r="H11" s="1"/>
      <c r="I11" s="1"/>
      <c r="J11" s="1"/>
      <c r="K11" s="1"/>
      <c r="L11" s="1"/>
      <c r="M11" s="1"/>
      <c r="N11" s="1"/>
      <c r="O11" s="1"/>
      <c r="P11" s="1"/>
      <c r="Q11" s="1"/>
      <c r="R11" s="1"/>
      <c r="S11" s="1"/>
      <c r="T11" s="1"/>
      <c r="U11" s="1"/>
      <c r="V11" s="1"/>
      <c r="W11" s="1"/>
    </row>
    <row r="12" spans="1:23" x14ac:dyDescent="0.25">
      <c r="A12" s="2" t="s">
        <v>88</v>
      </c>
      <c r="B12" s="1"/>
      <c r="C12" s="1"/>
      <c r="D12" s="1"/>
      <c r="E12" s="1"/>
      <c r="F12" s="1"/>
      <c r="G12" s="1"/>
      <c r="H12" s="1"/>
      <c r="I12" s="1"/>
      <c r="J12" s="1"/>
      <c r="K12" s="2" t="s">
        <v>41</v>
      </c>
      <c r="L12" s="1"/>
      <c r="M12" s="19" t="s">
        <v>118</v>
      </c>
      <c r="N12" s="1"/>
      <c r="O12" s="1"/>
      <c r="P12" s="1"/>
      <c r="Q12" s="1"/>
      <c r="R12" s="1"/>
      <c r="S12" s="1"/>
      <c r="T12" s="1"/>
      <c r="U12" s="1"/>
      <c r="V12" s="1"/>
      <c r="W12" s="1"/>
    </row>
    <row r="13" spans="1:23" x14ac:dyDescent="0.25">
      <c r="A13" s="2"/>
      <c r="B13" s="1" t="s">
        <v>89</v>
      </c>
      <c r="C13" s="1"/>
      <c r="D13" s="1"/>
      <c r="E13" s="1"/>
      <c r="F13" s="1"/>
      <c r="G13" s="1"/>
      <c r="H13" s="1"/>
      <c r="I13" s="1"/>
      <c r="J13" s="1"/>
      <c r="K13" s="2"/>
      <c r="L13" s="1"/>
      <c r="M13" s="19" t="s">
        <v>119</v>
      </c>
      <c r="N13" s="1"/>
      <c r="O13" s="1"/>
      <c r="P13" s="1"/>
      <c r="Q13" s="1"/>
      <c r="R13" s="1"/>
      <c r="S13" s="1"/>
      <c r="T13" s="1"/>
      <c r="U13" s="1"/>
      <c r="V13" s="1"/>
      <c r="W13" s="1"/>
    </row>
    <row r="14" spans="1:23" x14ac:dyDescent="0.25">
      <c r="A14" s="2"/>
      <c r="B14" s="1" t="s">
        <v>90</v>
      </c>
      <c r="C14" s="1"/>
      <c r="D14" s="1"/>
      <c r="E14" s="1"/>
      <c r="F14" s="1"/>
      <c r="G14" s="1"/>
      <c r="H14" s="1"/>
      <c r="I14" s="1"/>
      <c r="J14" s="1"/>
      <c r="K14" s="2"/>
      <c r="L14" s="1"/>
      <c r="M14" s="19" t="s">
        <v>120</v>
      </c>
      <c r="N14" s="1"/>
      <c r="O14" s="1"/>
      <c r="P14" s="1"/>
      <c r="Q14" s="1"/>
      <c r="R14" s="1"/>
      <c r="S14" s="1"/>
      <c r="T14" s="1"/>
      <c r="U14" s="1"/>
      <c r="V14" s="1"/>
      <c r="W14" s="1"/>
    </row>
    <row r="15" spans="1:23" x14ac:dyDescent="0.25">
      <c r="A15" s="2"/>
      <c r="B15" s="1" t="s">
        <v>91</v>
      </c>
      <c r="C15" s="1"/>
      <c r="D15" s="1"/>
      <c r="E15" s="1"/>
      <c r="F15" s="1"/>
      <c r="G15" s="1"/>
      <c r="H15" s="1"/>
      <c r="I15" s="1"/>
      <c r="J15" s="1"/>
      <c r="K15" s="2"/>
      <c r="L15" s="1"/>
      <c r="M15" s="19" t="s">
        <v>121</v>
      </c>
      <c r="N15" s="1"/>
      <c r="O15" s="1"/>
      <c r="P15" s="1"/>
      <c r="Q15" s="1"/>
      <c r="R15" s="1"/>
      <c r="S15" s="1"/>
      <c r="T15" s="1"/>
      <c r="U15" s="1"/>
      <c r="V15" s="1"/>
      <c r="W15" s="1"/>
    </row>
    <row r="16" spans="1:23" x14ac:dyDescent="0.25">
      <c r="A16" s="2"/>
      <c r="B16" s="1" t="s">
        <v>93</v>
      </c>
      <c r="C16" s="1"/>
      <c r="D16" s="1"/>
      <c r="E16" s="1"/>
      <c r="F16" s="1"/>
      <c r="G16" s="1"/>
      <c r="H16" s="1"/>
      <c r="I16" s="1"/>
      <c r="J16" s="1"/>
      <c r="K16" s="2"/>
      <c r="L16" s="1"/>
      <c r="M16" s="1"/>
      <c r="N16" s="1"/>
      <c r="O16" s="1"/>
      <c r="P16" s="1"/>
      <c r="Q16" s="1"/>
      <c r="R16" s="1"/>
      <c r="S16" s="1"/>
      <c r="T16" s="1"/>
      <c r="U16" s="1"/>
      <c r="V16" s="1"/>
      <c r="W16" s="1"/>
    </row>
    <row r="17" spans="1:23" x14ac:dyDescent="0.25">
      <c r="A17" s="2"/>
      <c r="B17" s="2" t="s">
        <v>92</v>
      </c>
      <c r="C17" s="1"/>
      <c r="D17" s="1"/>
      <c r="E17" s="1"/>
      <c r="F17" s="1"/>
      <c r="G17" s="1"/>
      <c r="H17" s="1"/>
      <c r="I17" s="1"/>
      <c r="J17" s="1"/>
      <c r="K17" s="2" t="s">
        <v>35</v>
      </c>
      <c r="L17" s="1"/>
      <c r="M17" s="19" t="s">
        <v>122</v>
      </c>
      <c r="N17" s="1"/>
      <c r="O17" s="1"/>
      <c r="P17" s="1"/>
      <c r="Q17" s="1"/>
      <c r="R17" s="1"/>
      <c r="S17" s="1"/>
      <c r="T17" s="1"/>
      <c r="U17" s="1"/>
      <c r="V17" s="1"/>
      <c r="W17" s="1"/>
    </row>
    <row r="18" spans="1:23" x14ac:dyDescent="0.25">
      <c r="A18" s="2"/>
      <c r="B18" s="1"/>
      <c r="C18" s="1"/>
      <c r="D18" s="1"/>
      <c r="E18" s="1"/>
      <c r="F18" s="1"/>
      <c r="G18" s="1"/>
      <c r="H18" s="1"/>
      <c r="I18" s="1"/>
      <c r="J18" s="1"/>
      <c r="K18" s="2"/>
      <c r="L18" s="1"/>
      <c r="M18" s="19" t="s">
        <v>123</v>
      </c>
      <c r="N18" s="1"/>
      <c r="O18" s="1"/>
      <c r="P18" s="1"/>
      <c r="Q18" s="1"/>
      <c r="R18" s="1"/>
      <c r="S18" s="1"/>
      <c r="T18" s="1"/>
      <c r="U18" s="1"/>
      <c r="V18" s="1"/>
      <c r="W18" s="1"/>
    </row>
    <row r="19" spans="1:23" x14ac:dyDescent="0.25">
      <c r="A19" s="233" t="s">
        <v>96</v>
      </c>
      <c r="B19" s="233"/>
      <c r="C19" s="233"/>
      <c r="D19" s="233"/>
      <c r="E19" s="233"/>
      <c r="F19" s="233"/>
      <c r="G19" s="233"/>
      <c r="H19" s="233"/>
      <c r="I19" s="233"/>
      <c r="J19" s="1"/>
      <c r="K19" s="2"/>
      <c r="L19" s="1"/>
      <c r="M19" s="19" t="s">
        <v>124</v>
      </c>
      <c r="N19" s="1"/>
      <c r="O19" s="1"/>
      <c r="P19" s="1"/>
      <c r="Q19" s="1"/>
      <c r="R19" s="1"/>
      <c r="S19" s="1"/>
      <c r="T19" s="1"/>
      <c r="U19" s="1"/>
      <c r="V19" s="1"/>
      <c r="W19" s="1"/>
    </row>
    <row r="20" spans="1:23" x14ac:dyDescent="0.25">
      <c r="A20" s="2" t="s">
        <v>8</v>
      </c>
      <c r="B20" s="1"/>
      <c r="C20" s="1"/>
      <c r="D20" s="1" t="s">
        <v>19</v>
      </c>
      <c r="E20" s="1"/>
      <c r="F20" s="1"/>
      <c r="G20" s="1"/>
      <c r="H20" s="1"/>
      <c r="I20" s="1"/>
      <c r="J20" s="1"/>
      <c r="K20" s="2"/>
      <c r="L20" s="1"/>
      <c r="M20" s="1"/>
      <c r="N20" s="1"/>
      <c r="O20" s="1"/>
      <c r="P20" s="1"/>
      <c r="Q20" s="1"/>
      <c r="R20" s="1"/>
      <c r="S20" s="1"/>
      <c r="T20" s="1"/>
      <c r="U20" s="1"/>
      <c r="V20" s="1"/>
      <c r="W20" s="1"/>
    </row>
    <row r="21" spans="1:23" x14ac:dyDescent="0.25">
      <c r="A21" s="2"/>
      <c r="B21" s="1"/>
      <c r="C21" s="1"/>
      <c r="D21" s="1"/>
      <c r="E21" s="1"/>
      <c r="F21" s="1"/>
      <c r="G21" s="1"/>
      <c r="H21" s="1"/>
      <c r="I21" s="1"/>
      <c r="J21" s="1"/>
      <c r="K21" s="2" t="s">
        <v>33</v>
      </c>
      <c r="L21" s="1"/>
      <c r="M21" s="19" t="s">
        <v>125</v>
      </c>
      <c r="N21" s="1"/>
      <c r="O21" s="1"/>
      <c r="P21" s="1"/>
      <c r="Q21" s="1"/>
      <c r="R21" s="1"/>
      <c r="S21" s="1"/>
      <c r="T21" s="1"/>
      <c r="U21" s="1"/>
      <c r="V21" s="1"/>
      <c r="W21" s="1"/>
    </row>
    <row r="22" spans="1:23" x14ac:dyDescent="0.25">
      <c r="A22" s="2" t="s">
        <v>9</v>
      </c>
      <c r="B22" s="1"/>
      <c r="C22" s="1"/>
      <c r="D22" s="1" t="s">
        <v>20</v>
      </c>
      <c r="E22" s="1"/>
      <c r="F22" s="1"/>
      <c r="G22" s="1"/>
      <c r="H22" s="1"/>
      <c r="I22" s="1"/>
      <c r="J22" s="1"/>
      <c r="K22" s="2"/>
      <c r="L22" s="1"/>
      <c r="M22" s="19" t="s">
        <v>126</v>
      </c>
      <c r="N22" s="1"/>
      <c r="O22" s="1"/>
      <c r="P22" s="1"/>
      <c r="Q22" s="1"/>
      <c r="R22" s="1"/>
      <c r="S22" s="1"/>
      <c r="T22" s="1"/>
      <c r="U22" s="1"/>
      <c r="V22" s="1"/>
      <c r="W22" s="1"/>
    </row>
    <row r="23" spans="1:23" x14ac:dyDescent="0.25">
      <c r="A23" s="2"/>
      <c r="B23" s="1"/>
      <c r="C23" s="1"/>
      <c r="D23" s="1"/>
      <c r="E23" s="1"/>
      <c r="F23" s="1"/>
      <c r="G23" s="1"/>
      <c r="H23" s="1"/>
      <c r="I23" s="1"/>
      <c r="J23" s="1"/>
      <c r="K23" s="2"/>
      <c r="L23" s="1"/>
      <c r="M23" s="19" t="s">
        <v>127</v>
      </c>
      <c r="N23" s="1"/>
      <c r="O23" s="1"/>
      <c r="P23" s="1"/>
      <c r="Q23" s="1"/>
      <c r="R23" s="1"/>
      <c r="S23" s="1"/>
      <c r="T23" s="1"/>
      <c r="U23" s="1"/>
      <c r="V23" s="1"/>
      <c r="W23" s="1"/>
    </row>
    <row r="24" spans="1:23" x14ac:dyDescent="0.25">
      <c r="A24" s="2" t="s">
        <v>10</v>
      </c>
      <c r="B24" s="1"/>
      <c r="C24" s="1"/>
      <c r="D24" s="1" t="s">
        <v>21</v>
      </c>
      <c r="E24" s="2"/>
      <c r="F24" s="1"/>
      <c r="G24" s="1"/>
      <c r="H24" s="1"/>
      <c r="I24" s="1"/>
      <c r="J24" s="1"/>
      <c r="K24" s="2"/>
      <c r="L24" s="1"/>
      <c r="M24" s="19" t="s">
        <v>128</v>
      </c>
      <c r="N24" s="1"/>
      <c r="O24" s="1"/>
      <c r="P24" s="1"/>
      <c r="Q24" s="1"/>
      <c r="R24" s="1"/>
      <c r="S24" s="1"/>
      <c r="T24" s="1"/>
      <c r="U24" s="1"/>
      <c r="V24" s="1"/>
      <c r="W24" s="1"/>
    </row>
    <row r="25" spans="1:23" x14ac:dyDescent="0.25">
      <c r="A25" s="2"/>
      <c r="B25" s="1"/>
      <c r="C25" s="1"/>
      <c r="D25" s="1" t="s">
        <v>97</v>
      </c>
      <c r="E25" s="1"/>
      <c r="F25" s="1"/>
      <c r="G25" s="1"/>
      <c r="H25" s="1"/>
      <c r="I25" s="1"/>
      <c r="J25" s="1"/>
      <c r="K25" s="2"/>
      <c r="L25" s="1"/>
      <c r="M25" s="19" t="s">
        <v>129</v>
      </c>
      <c r="N25" s="1"/>
      <c r="O25" s="1"/>
      <c r="P25" s="1"/>
      <c r="Q25" s="1"/>
      <c r="R25" s="1"/>
      <c r="S25" s="1"/>
      <c r="T25" s="1"/>
      <c r="U25" s="1"/>
      <c r="V25" s="1"/>
      <c r="W25" s="1"/>
    </row>
    <row r="26" spans="1:23" x14ac:dyDescent="0.25">
      <c r="A26" s="2"/>
      <c r="B26" s="1"/>
      <c r="C26" s="1"/>
      <c r="D26" s="1" t="s">
        <v>98</v>
      </c>
      <c r="E26" s="1"/>
      <c r="F26" s="1"/>
      <c r="G26" s="1"/>
      <c r="H26" s="1"/>
      <c r="I26" s="1"/>
      <c r="J26" s="1"/>
      <c r="K26" s="2"/>
      <c r="L26" s="1"/>
      <c r="M26" s="1"/>
      <c r="N26" s="1"/>
      <c r="O26" s="1"/>
      <c r="P26" s="1"/>
      <c r="Q26" s="1"/>
      <c r="R26" s="1"/>
      <c r="S26" s="1"/>
      <c r="T26" s="1"/>
      <c r="U26" s="1"/>
      <c r="V26" s="1"/>
      <c r="W26" s="1"/>
    </row>
    <row r="27" spans="1:23" x14ac:dyDescent="0.25">
      <c r="A27" s="2"/>
      <c r="B27" s="1"/>
      <c r="C27" s="1"/>
      <c r="D27" s="1" t="s">
        <v>99</v>
      </c>
      <c r="E27" s="1"/>
      <c r="F27" s="1"/>
      <c r="G27" s="1"/>
      <c r="H27" s="1"/>
      <c r="I27" s="1"/>
      <c r="J27" s="1"/>
      <c r="K27" s="2" t="s">
        <v>22</v>
      </c>
      <c r="L27" s="1"/>
      <c r="M27" s="1"/>
      <c r="N27" s="1" t="s">
        <v>23</v>
      </c>
      <c r="O27" s="1"/>
      <c r="P27" s="1"/>
      <c r="Q27" s="1"/>
      <c r="R27" s="1"/>
      <c r="S27" s="1"/>
      <c r="T27" s="1"/>
      <c r="U27" s="1"/>
      <c r="V27" s="1"/>
      <c r="W27" s="1"/>
    </row>
    <row r="28" spans="1:23" x14ac:dyDescent="0.25">
      <c r="A28" s="2"/>
      <c r="B28" s="1"/>
      <c r="C28" s="1"/>
      <c r="D28" s="1" t="s">
        <v>100</v>
      </c>
      <c r="E28" s="1"/>
      <c r="F28" s="1"/>
      <c r="G28" s="1"/>
      <c r="H28" s="1"/>
      <c r="I28" s="1"/>
      <c r="J28" s="1"/>
      <c r="K28" s="2"/>
      <c r="L28" s="1"/>
      <c r="M28" s="1"/>
      <c r="N28" s="1"/>
      <c r="O28" s="1"/>
      <c r="P28" s="1"/>
      <c r="Q28" s="1"/>
      <c r="R28" s="1"/>
      <c r="S28" s="1"/>
      <c r="T28" s="1"/>
      <c r="U28" s="1"/>
      <c r="V28" s="1"/>
      <c r="W28" s="1"/>
    </row>
    <row r="29" spans="1:23" x14ac:dyDescent="0.25">
      <c r="A29" s="2"/>
      <c r="B29" s="1"/>
      <c r="C29" s="1"/>
      <c r="D29" s="1" t="s">
        <v>101</v>
      </c>
      <c r="E29" s="1"/>
      <c r="F29" s="1"/>
      <c r="G29" s="1"/>
      <c r="H29" s="1"/>
      <c r="I29" s="1"/>
      <c r="J29" s="1"/>
      <c r="K29" s="2" t="s">
        <v>130</v>
      </c>
      <c r="L29" s="1"/>
      <c r="M29" s="1"/>
      <c r="N29" s="1" t="s">
        <v>135</v>
      </c>
      <c r="O29" s="1"/>
      <c r="P29" s="1"/>
      <c r="Q29" s="1"/>
      <c r="R29" s="1"/>
      <c r="S29" s="1"/>
      <c r="T29" s="1"/>
      <c r="U29" s="1"/>
      <c r="V29" s="1"/>
      <c r="W29" s="1"/>
    </row>
    <row r="30" spans="1:23" x14ac:dyDescent="0.25">
      <c r="A30" s="2"/>
      <c r="B30" s="1"/>
      <c r="C30" s="1"/>
      <c r="D30" s="1" t="s">
        <v>102</v>
      </c>
      <c r="E30" s="1"/>
      <c r="F30" s="1"/>
      <c r="G30" s="1"/>
      <c r="H30" s="1"/>
      <c r="I30" s="1"/>
      <c r="J30" s="1"/>
      <c r="K30" s="2"/>
      <c r="L30" s="1"/>
      <c r="M30" s="1"/>
      <c r="N30" s="1" t="s">
        <v>136</v>
      </c>
      <c r="O30" s="1"/>
      <c r="P30" s="1"/>
      <c r="Q30" s="1"/>
      <c r="R30" s="1"/>
      <c r="S30" s="1"/>
      <c r="T30" s="1"/>
      <c r="U30" s="1"/>
      <c r="V30" s="1"/>
      <c r="W30" s="1"/>
    </row>
    <row r="31" spans="1:23" x14ac:dyDescent="0.25">
      <c r="A31" s="2"/>
      <c r="B31" s="1"/>
      <c r="C31" s="1"/>
      <c r="D31" s="1"/>
      <c r="E31" s="1"/>
      <c r="F31" s="1"/>
      <c r="G31" s="1"/>
      <c r="H31" s="1"/>
      <c r="I31" s="1"/>
      <c r="J31" s="1"/>
      <c r="K31" s="2"/>
      <c r="L31" s="1"/>
      <c r="M31" s="1"/>
      <c r="N31" s="1" t="s">
        <v>137</v>
      </c>
      <c r="O31" s="1"/>
      <c r="P31" s="1"/>
      <c r="Q31" s="1"/>
      <c r="R31" s="1"/>
      <c r="S31" s="1"/>
      <c r="T31" s="1"/>
      <c r="U31" s="1"/>
      <c r="V31" s="1"/>
      <c r="W31" s="1"/>
    </row>
    <row r="32" spans="1:23" x14ac:dyDescent="0.25">
      <c r="A32" s="2" t="s">
        <v>11</v>
      </c>
      <c r="B32" s="1"/>
      <c r="C32" s="1"/>
      <c r="D32" s="1" t="s">
        <v>103</v>
      </c>
      <c r="E32" s="1"/>
      <c r="F32" s="1"/>
      <c r="G32" s="1"/>
      <c r="H32" s="1"/>
      <c r="I32" s="1"/>
      <c r="J32" s="1"/>
      <c r="K32" s="2"/>
      <c r="L32" s="1"/>
      <c r="M32" s="1"/>
      <c r="N32" s="1" t="s">
        <v>138</v>
      </c>
      <c r="O32" s="1"/>
      <c r="P32" s="1"/>
      <c r="Q32" s="1"/>
      <c r="R32" s="1"/>
      <c r="S32" s="1"/>
      <c r="T32" s="1"/>
      <c r="U32" s="1"/>
      <c r="V32" s="1"/>
      <c r="W32" s="1"/>
    </row>
    <row r="33" spans="1:23" x14ac:dyDescent="0.25">
      <c r="A33" s="2"/>
      <c r="B33" s="1"/>
      <c r="C33" s="1"/>
      <c r="D33" s="1" t="s">
        <v>104</v>
      </c>
      <c r="E33" s="1"/>
      <c r="F33" s="1"/>
      <c r="G33" s="1"/>
      <c r="H33" s="1"/>
      <c r="I33" s="1"/>
      <c r="J33" s="1"/>
      <c r="K33" s="2"/>
      <c r="L33" s="1"/>
      <c r="M33" s="1"/>
      <c r="N33" s="1" t="s">
        <v>139</v>
      </c>
      <c r="O33" s="1"/>
      <c r="P33" s="1"/>
      <c r="Q33" s="1"/>
      <c r="R33" s="1"/>
      <c r="S33" s="1"/>
      <c r="T33" s="1"/>
      <c r="U33" s="1"/>
      <c r="V33" s="1"/>
      <c r="W33" s="1"/>
    </row>
    <row r="34" spans="1:23" x14ac:dyDescent="0.25">
      <c r="A34" s="2"/>
      <c r="B34" s="1"/>
      <c r="C34" s="1"/>
      <c r="D34" s="1" t="s">
        <v>105</v>
      </c>
      <c r="E34" s="1"/>
      <c r="F34" s="1"/>
      <c r="G34" s="1"/>
      <c r="H34" s="1"/>
      <c r="I34" s="1"/>
      <c r="J34" s="1"/>
      <c r="K34" s="2"/>
      <c r="L34" s="1"/>
      <c r="M34" s="1"/>
      <c r="N34" s="1" t="s">
        <v>140</v>
      </c>
      <c r="O34" s="1"/>
      <c r="P34" s="1"/>
      <c r="Q34" s="1"/>
      <c r="R34" s="1"/>
      <c r="S34" s="1"/>
      <c r="T34" s="1"/>
      <c r="U34" s="1"/>
      <c r="V34" s="1"/>
      <c r="W34" s="1"/>
    </row>
    <row r="35" spans="1:23" x14ac:dyDescent="0.25">
      <c r="A35" s="2"/>
      <c r="B35" s="1"/>
      <c r="C35" s="1"/>
      <c r="D35" s="1" t="s">
        <v>106</v>
      </c>
      <c r="E35" s="1"/>
      <c r="F35" s="1"/>
      <c r="G35" s="1"/>
      <c r="H35" s="1"/>
      <c r="I35" s="1"/>
      <c r="J35" s="1"/>
      <c r="K35" s="2"/>
      <c r="L35" s="1"/>
      <c r="M35" s="1"/>
      <c r="N35" s="1"/>
      <c r="O35" s="1"/>
      <c r="P35" s="1"/>
      <c r="Q35" s="1"/>
      <c r="R35" s="1"/>
      <c r="S35" s="1"/>
      <c r="T35" s="1"/>
      <c r="U35" s="1"/>
      <c r="V35" s="1"/>
      <c r="W35" s="1"/>
    </row>
    <row r="36" spans="1:23" x14ac:dyDescent="0.25">
      <c r="A36" s="2"/>
      <c r="B36" s="1"/>
      <c r="C36" s="1"/>
      <c r="D36" s="1" t="s">
        <v>107</v>
      </c>
      <c r="E36" s="1"/>
      <c r="F36" s="1"/>
      <c r="G36" s="1"/>
      <c r="H36" s="1"/>
      <c r="I36" s="1"/>
      <c r="J36" s="1"/>
      <c r="K36" s="2" t="s">
        <v>24</v>
      </c>
      <c r="L36" s="1"/>
      <c r="M36" s="1"/>
      <c r="N36" s="1" t="s">
        <v>25</v>
      </c>
      <c r="O36" s="1"/>
      <c r="P36" s="1"/>
      <c r="Q36" s="1"/>
      <c r="R36" s="1"/>
      <c r="S36" s="1"/>
      <c r="T36" s="1"/>
      <c r="U36" s="1"/>
      <c r="V36" s="1"/>
      <c r="W36" s="1"/>
    </row>
    <row r="37" spans="1:23" x14ac:dyDescent="0.25">
      <c r="A37" s="2"/>
      <c r="B37" s="1"/>
      <c r="C37" s="1"/>
      <c r="D37" s="1" t="s">
        <v>146</v>
      </c>
      <c r="E37" s="1"/>
      <c r="F37" s="1"/>
      <c r="G37" s="1"/>
      <c r="H37" s="1"/>
      <c r="I37" s="1"/>
      <c r="J37" s="1"/>
      <c r="K37" s="2"/>
      <c r="L37" s="1"/>
      <c r="M37" s="1"/>
      <c r="N37" s="1"/>
      <c r="O37" s="1"/>
      <c r="P37" s="1"/>
      <c r="Q37" s="1"/>
      <c r="R37" s="1"/>
      <c r="S37" s="1"/>
      <c r="T37" s="1"/>
      <c r="U37" s="1"/>
      <c r="V37" s="1"/>
      <c r="W37" s="1"/>
    </row>
    <row r="38" spans="1:23" x14ac:dyDescent="0.25">
      <c r="A38" s="2"/>
      <c r="B38" s="1"/>
      <c r="C38" s="1"/>
      <c r="D38" s="1" t="s">
        <v>108</v>
      </c>
      <c r="E38" s="1"/>
      <c r="F38" s="1"/>
      <c r="G38" s="1"/>
      <c r="H38" s="1"/>
      <c r="I38" s="1"/>
      <c r="J38" s="1"/>
      <c r="K38" s="2" t="s">
        <v>141</v>
      </c>
      <c r="L38" s="1"/>
      <c r="M38" s="1"/>
      <c r="N38" s="1" t="s">
        <v>142</v>
      </c>
      <c r="O38" s="1"/>
      <c r="P38" s="1"/>
      <c r="Q38" s="1"/>
      <c r="R38" s="1"/>
      <c r="S38" s="1"/>
      <c r="T38" s="1"/>
      <c r="U38" s="1"/>
      <c r="V38" s="1"/>
      <c r="W38" s="1"/>
    </row>
    <row r="39" spans="1:23" x14ac:dyDescent="0.25">
      <c r="A39" s="2"/>
      <c r="B39" s="1"/>
      <c r="C39" s="1"/>
      <c r="D39" s="1" t="s">
        <v>145</v>
      </c>
      <c r="E39" s="1"/>
      <c r="F39" s="1"/>
      <c r="G39" s="1"/>
      <c r="H39" s="1"/>
      <c r="I39" s="1"/>
      <c r="J39" s="1"/>
      <c r="K39" s="2"/>
      <c r="L39" s="1"/>
      <c r="M39" s="1"/>
      <c r="N39" s="1"/>
      <c r="O39" s="1"/>
      <c r="P39" s="1"/>
      <c r="Q39" s="1"/>
      <c r="R39" s="1"/>
      <c r="S39" s="1"/>
      <c r="T39" s="1"/>
      <c r="U39" s="1"/>
      <c r="V39" s="1"/>
      <c r="W39" s="1"/>
    </row>
    <row r="40" spans="1:23" x14ac:dyDescent="0.25">
      <c r="A40" s="2"/>
      <c r="B40" s="1"/>
      <c r="C40" s="1"/>
      <c r="D40" s="1" t="s">
        <v>147</v>
      </c>
      <c r="E40" s="1"/>
      <c r="F40" s="1"/>
      <c r="G40" s="1"/>
      <c r="H40" s="1"/>
      <c r="I40" s="1"/>
      <c r="J40" s="1"/>
      <c r="K40" s="2"/>
      <c r="L40" s="1"/>
      <c r="M40" s="1"/>
      <c r="N40" s="1"/>
      <c r="O40" s="1"/>
      <c r="P40" s="1"/>
      <c r="Q40" s="1"/>
      <c r="R40" s="1"/>
      <c r="S40" s="1"/>
      <c r="T40" s="1"/>
      <c r="U40" s="1"/>
      <c r="V40" s="1"/>
      <c r="W40" s="1"/>
    </row>
    <row r="41" spans="1:23" x14ac:dyDescent="0.25">
      <c r="A41" s="2"/>
      <c r="B41" s="1"/>
      <c r="C41" s="1"/>
      <c r="D41" s="1" t="s">
        <v>109</v>
      </c>
      <c r="E41" s="1"/>
      <c r="F41" s="1"/>
      <c r="G41" s="1"/>
      <c r="H41" s="1"/>
      <c r="I41" s="1"/>
      <c r="J41" s="1"/>
      <c r="K41" s="2"/>
      <c r="L41" s="1"/>
      <c r="M41" s="1"/>
      <c r="N41" s="1"/>
      <c r="O41" s="1"/>
      <c r="P41" s="1"/>
      <c r="Q41" s="1"/>
      <c r="R41" s="1"/>
      <c r="S41" s="1"/>
      <c r="T41" s="1"/>
      <c r="U41" s="1"/>
      <c r="V41" s="1"/>
      <c r="W41" s="1"/>
    </row>
    <row r="42" spans="1:23" x14ac:dyDescent="0.25">
      <c r="A42" s="2"/>
      <c r="B42" s="1"/>
      <c r="C42" s="1"/>
      <c r="D42" s="1" t="s">
        <v>110</v>
      </c>
      <c r="E42" s="1"/>
      <c r="F42" s="1"/>
      <c r="G42" s="1"/>
      <c r="H42" s="1"/>
      <c r="I42" s="1"/>
      <c r="J42" s="1"/>
      <c r="K42" s="2"/>
      <c r="L42" s="1"/>
      <c r="M42" s="1"/>
      <c r="N42" s="1"/>
      <c r="O42" s="1"/>
      <c r="P42" s="1"/>
      <c r="Q42" s="1"/>
      <c r="R42" s="1"/>
      <c r="S42" s="1"/>
      <c r="T42" s="1"/>
      <c r="U42" s="1"/>
      <c r="V42" s="1"/>
      <c r="W42" s="1"/>
    </row>
    <row r="43" spans="1:23" x14ac:dyDescent="0.25">
      <c r="A43" s="2"/>
      <c r="B43" s="1"/>
      <c r="C43" s="1"/>
      <c r="D43" s="1" t="s">
        <v>111</v>
      </c>
      <c r="E43" s="1"/>
      <c r="F43" s="1"/>
      <c r="G43" s="1"/>
      <c r="H43" s="1"/>
      <c r="I43" s="1"/>
      <c r="J43" s="1"/>
      <c r="K43" s="2"/>
      <c r="L43" s="1"/>
      <c r="M43" s="1"/>
      <c r="N43" s="1"/>
      <c r="O43" s="1"/>
      <c r="P43" s="1"/>
      <c r="Q43" s="1"/>
      <c r="R43" s="1"/>
      <c r="S43" s="1"/>
      <c r="T43" s="1"/>
      <c r="U43" s="1"/>
      <c r="V43" s="1"/>
      <c r="W43" s="1"/>
    </row>
    <row r="44" spans="1:23" x14ac:dyDescent="0.25">
      <c r="A44" s="2"/>
      <c r="B44" s="1"/>
      <c r="C44" s="1"/>
      <c r="D44" s="1" t="s">
        <v>112</v>
      </c>
      <c r="E44" s="1"/>
      <c r="F44" s="1"/>
      <c r="G44" s="1"/>
      <c r="H44" s="1"/>
      <c r="I44" s="1"/>
      <c r="J44" s="1"/>
      <c r="K44" s="2"/>
      <c r="L44" s="1"/>
      <c r="M44" s="1"/>
      <c r="N44" s="1"/>
      <c r="O44" s="1"/>
      <c r="P44" s="1"/>
      <c r="Q44" s="1"/>
      <c r="R44" s="1"/>
      <c r="S44" s="1"/>
      <c r="T44" s="1"/>
      <c r="U44" s="1"/>
      <c r="V44" s="1"/>
      <c r="W44" s="1"/>
    </row>
    <row r="45" spans="1:23" x14ac:dyDescent="0.25">
      <c r="A45" s="2"/>
      <c r="B45" s="1"/>
      <c r="C45" s="1"/>
      <c r="D45" s="1"/>
      <c r="E45" s="1"/>
      <c r="F45" s="1"/>
      <c r="G45" s="1"/>
      <c r="H45" s="1"/>
      <c r="I45" s="1"/>
      <c r="J45" s="1"/>
      <c r="K45" s="2"/>
      <c r="L45" s="1"/>
      <c r="M45" s="1"/>
      <c r="N45" s="1"/>
      <c r="O45" s="1"/>
      <c r="P45" s="1"/>
      <c r="Q45" s="1"/>
      <c r="R45" s="1"/>
      <c r="S45" s="1"/>
      <c r="T45" s="1"/>
      <c r="U45" s="1"/>
      <c r="V45" s="1"/>
      <c r="W45" s="1"/>
    </row>
    <row r="52" spans="2:2" x14ac:dyDescent="0.25">
      <c r="B52" s="11"/>
    </row>
    <row r="54" spans="2:2" x14ac:dyDescent="0.25">
      <c r="B54" s="11"/>
    </row>
  </sheetData>
  <mergeCells count="4">
    <mergeCell ref="A1:T1"/>
    <mergeCell ref="A19:I19"/>
    <mergeCell ref="K5:W5"/>
    <mergeCell ref="A5:I5"/>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Ending Odometer</vt:lpstr>
      <vt:lpstr>Bus Inventory</vt:lpstr>
      <vt:lpstr>Statistics</vt:lpstr>
      <vt:lpstr>Instructions</vt:lpstr>
    </vt:vector>
  </TitlesOfParts>
  <Company>Utah State Office of Education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White, Matt</dc:creator>
  <cp:lastModifiedBy>White, Matt</cp:lastModifiedBy>
  <cp:lastPrinted>2013-01-18T18:27:54Z</cp:lastPrinted>
  <dcterms:created xsi:type="dcterms:W3CDTF">2013-01-18T17:33:00Z</dcterms:created>
  <dcterms:modified xsi:type="dcterms:W3CDTF">2015-05-04T17:13:57Z</dcterms:modified>
</cp:coreProperties>
</file>